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showInkAnnotation="0" codeName="ThisWorkbook"/>
  <mc:AlternateContent xmlns:mc="http://schemas.openxmlformats.org/markup-compatibility/2006">
    <mc:Choice Requires="x15">
      <x15ac:absPath xmlns:x15ac="http://schemas.microsoft.com/office/spreadsheetml/2010/11/ac" url="D:\1_prace\18-216.208 Modernizace TNS Týniště nad Orlicí (Voklik) P AKTUALIZACE\96_X_Digitalni odevzdani final 02_02_2019\Naklady stavby\Soupis praci\"/>
    </mc:Choice>
  </mc:AlternateContent>
  <xr:revisionPtr revIDLastSave="0" documentId="13_ncr:1_{3FE489C0-23DF-4E4E-82FD-469A9D50289B}" xr6:coauthVersionLast="41" xr6:coauthVersionMax="41" xr10:uidLastSave="{00000000-0000-0000-0000-000000000000}"/>
  <bookViews>
    <workbookView xWindow="-110" yWindow="-110" windowWidth="38620" windowHeight="21220" xr2:uid="{00000000-000D-0000-FFFF-FFFF00000000}"/>
  </bookViews>
  <sheets>
    <sheet name="SOPS" sheetId="1" r:id="rId1"/>
    <sheet name="Kategorie monitoringu" sheetId="3" state="hidden" r:id="rId2"/>
    <sheet name="změny" sheetId="5" r:id="rId3"/>
    <sheet name="hide" sheetId="4" state="hidden" r:id="rId4"/>
  </sheets>
  <definedNames>
    <definedName name="_xlnm._FilterDatabase" localSheetId="3" hidden="1">hide!$A$1:$L$4</definedName>
    <definedName name="_xlnm._FilterDatabase" localSheetId="1" hidden="1">'Kategorie monitoringu'!$A$1:$A$25</definedName>
    <definedName name="_xlnm._FilterDatabase" localSheetId="0" hidden="1">SOPS!$A$10:$L$39</definedName>
    <definedName name="_xlnm.Print_Titles" localSheetId="0">SOPS!$9:$12</definedName>
    <definedName name="_xlnm.Print_Area" localSheetId="0">SOPS!$B$1:$L$273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222" i="1" l="1"/>
  <c r="J222" i="1"/>
  <c r="L218" i="1"/>
  <c r="J218" i="1"/>
  <c r="J214" i="1"/>
  <c r="L210" i="1"/>
  <c r="J210" i="1"/>
  <c r="L206" i="1"/>
  <c r="J206" i="1"/>
  <c r="J202" i="1"/>
  <c r="L198" i="1"/>
  <c r="J198" i="1"/>
  <c r="L194" i="1"/>
  <c r="J194" i="1"/>
  <c r="L190" i="1"/>
  <c r="J190" i="1"/>
  <c r="C226" i="1"/>
  <c r="J184" i="1"/>
  <c r="L180" i="1"/>
  <c r="J180" i="1"/>
  <c r="C188" i="1"/>
  <c r="L174" i="1"/>
  <c r="J174" i="1"/>
  <c r="L170" i="1"/>
  <c r="J170" i="1"/>
  <c r="J166" i="1"/>
  <c r="L162" i="1"/>
  <c r="J162" i="1"/>
  <c r="J158" i="1"/>
  <c r="L154" i="1"/>
  <c r="J154" i="1"/>
  <c r="L150" i="1"/>
  <c r="J150" i="1"/>
  <c r="L146" i="1"/>
  <c r="J146" i="1"/>
  <c r="L142" i="1"/>
  <c r="J142" i="1"/>
  <c r="L138" i="1"/>
  <c r="J138" i="1"/>
  <c r="C178" i="1"/>
  <c r="J132" i="1"/>
  <c r="J128" i="1"/>
  <c r="J124" i="1"/>
  <c r="C136" i="1"/>
  <c r="J118" i="1"/>
  <c r="L114" i="1"/>
  <c r="J114" i="1"/>
  <c r="C122" i="1"/>
  <c r="J108" i="1"/>
  <c r="L104" i="1"/>
  <c r="J104" i="1"/>
  <c r="L100" i="1"/>
  <c r="J100" i="1"/>
  <c r="L96" i="1"/>
  <c r="J96" i="1"/>
  <c r="L92" i="1"/>
  <c r="J92" i="1"/>
  <c r="L88" i="1"/>
  <c r="J88" i="1"/>
  <c r="J84" i="1"/>
  <c r="J80" i="1"/>
  <c r="J76" i="1"/>
  <c r="L72" i="1"/>
  <c r="J72" i="1"/>
  <c r="L68" i="1"/>
  <c r="J68" i="1"/>
  <c r="J64" i="1"/>
  <c r="J60" i="1"/>
  <c r="L56" i="1"/>
  <c r="J56" i="1"/>
  <c r="L52" i="1"/>
  <c r="J52" i="1"/>
  <c r="L48" i="1"/>
  <c r="J48" i="1"/>
  <c r="L44" i="1"/>
  <c r="J44" i="1"/>
  <c r="L40" i="1"/>
  <c r="J40" i="1"/>
  <c r="C112" i="1"/>
  <c r="J34" i="1"/>
  <c r="J30" i="1"/>
  <c r="J26" i="1"/>
  <c r="J22" i="1"/>
  <c r="J18" i="1"/>
  <c r="J14" i="1"/>
  <c r="B14" i="1"/>
  <c r="C38" i="1"/>
  <c r="H166" i="1"/>
  <c r="L166" i="1" s="1"/>
  <c r="H158" i="1"/>
  <c r="L158" i="1" s="1"/>
  <c r="H154" i="1"/>
  <c r="H146" i="1"/>
  <c r="H142" i="1"/>
  <c r="B18" i="1" l="1"/>
  <c r="L178" i="1"/>
  <c r="H34" i="1"/>
  <c r="L34" i="1" s="1"/>
  <c r="B22" i="1" l="1"/>
  <c r="B26" i="1"/>
  <c r="B30" i="1"/>
  <c r="B34" i="1" s="1"/>
  <c r="H30" i="1"/>
  <c r="L30" i="1" s="1"/>
  <c r="H26" i="1"/>
  <c r="L26" i="1" s="1"/>
  <c r="H22" i="1"/>
  <c r="L22" i="1" s="1"/>
  <c r="H18" i="1"/>
  <c r="L18" i="1" s="1"/>
  <c r="H60" i="1"/>
  <c r="L60" i="1" s="1"/>
  <c r="H84" i="1"/>
  <c r="L84" i="1" s="1"/>
  <c r="H76" i="1"/>
  <c r="L76" i="1" s="1"/>
  <c r="H80" i="1"/>
  <c r="L80" i="1" s="1"/>
  <c r="H64" i="1" l="1"/>
  <c r="L64" i="1" s="1"/>
  <c r="H14" i="1"/>
  <c r="L14" i="1" s="1"/>
  <c r="L38" i="1" s="1"/>
  <c r="B40" i="1"/>
  <c r="B44" i="1"/>
  <c r="B48" i="1"/>
  <c r="H214" i="1"/>
  <c r="L214" i="1" s="1"/>
  <c r="H202" i="1"/>
  <c r="L202" i="1" s="1"/>
  <c r="H184" i="1"/>
  <c r="L184" i="1" s="1"/>
  <c r="L188" i="1" s="1"/>
  <c r="H132" i="1"/>
  <c r="L132" i="1" s="1"/>
  <c r="H128" i="1"/>
  <c r="L128" i="1" s="1"/>
  <c r="H124" i="1"/>
  <c r="L124" i="1" s="1"/>
  <c r="L136" i="1" s="1"/>
  <c r="H118" i="1"/>
  <c r="L118" i="1" s="1"/>
  <c r="L122" i="1" s="1"/>
  <c r="H108" i="1"/>
  <c r="L108" i="1" s="1"/>
  <c r="L112" i="1" s="1"/>
  <c r="B52" i="1" l="1"/>
  <c r="L226" i="1"/>
  <c r="J1" i="4"/>
  <c r="B56" i="1" l="1"/>
  <c r="B60" i="1" s="1"/>
  <c r="B64" i="1" s="1"/>
  <c r="L1" i="4"/>
  <c r="B72" i="1" l="1"/>
  <c r="B76" i="1" s="1"/>
  <c r="B80" i="1" s="1"/>
  <c r="B84" i="1" s="1"/>
  <c r="B88" i="1" s="1"/>
  <c r="B92" i="1" s="1"/>
  <c r="B96" i="1" s="1"/>
  <c r="B100" i="1" s="1"/>
  <c r="B104" i="1" s="1"/>
  <c r="B108" i="1" s="1"/>
  <c r="B114" i="1" s="1"/>
  <c r="B118" i="1" s="1"/>
  <c r="B124" i="1" s="1"/>
  <c r="B128" i="1" s="1"/>
  <c r="B132" i="1" s="1"/>
  <c r="B138" i="1" s="1"/>
  <c r="B142" i="1" s="1"/>
  <c r="B146" i="1" s="1"/>
  <c r="B150" i="1" s="1"/>
  <c r="B154" i="1" s="1"/>
  <c r="B158" i="1" s="1"/>
  <c r="B162" i="1" s="1"/>
  <c r="B166" i="1" s="1"/>
  <c r="B170" i="1" s="1"/>
  <c r="B174" i="1" s="1"/>
  <c r="B180" i="1" s="1"/>
  <c r="B184" i="1" s="1"/>
  <c r="B190" i="1" s="1"/>
  <c r="B194" i="1" s="1"/>
  <c r="B198" i="1" s="1"/>
  <c r="B202" i="1" s="1"/>
  <c r="B206" i="1" s="1"/>
  <c r="B210" i="1" s="1"/>
  <c r="B214" i="1" s="1"/>
  <c r="B218" i="1" s="1"/>
  <c r="B222" i="1" s="1"/>
  <c r="B68" i="1"/>
  <c r="L9" i="1"/>
  <c r="B9" i="1"/>
  <c r="L1" i="1" l="1"/>
  <c r="F4" i="1"/>
  <c r="K9" i="1" l="1"/>
  <c r="F5" i="1" l="1"/>
  <c r="Q2" i="1"/>
  <c r="K2" i="1" l="1"/>
  <c r="O1" i="1" l="1"/>
  <c r="Q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<sst xmlns="http://schemas.openxmlformats.org/spreadsheetml/2006/main" count="676" uniqueCount="286">
  <si>
    <t>Kód položky</t>
  </si>
  <si>
    <t>Varianta</t>
  </si>
  <si>
    <t>MJ</t>
  </si>
  <si>
    <t>Množství</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</si>
  <si>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</si>
  <si>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</si>
  <si>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</si>
  <si>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</si>
  <si>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</si>
  <si>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</si>
  <si>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</si>
  <si>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</si>
  <si>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</si>
  <si>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</si>
  <si>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</si>
  <si>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</si>
  <si>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</si>
  <si>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</si>
  <si>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</si>
  <si>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</si>
  <si>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</si>
  <si>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</si>
  <si>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</si>
  <si>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</si>
  <si>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</si>
  <si>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</si>
  <si>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</si>
  <si>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</si>
  <si>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</si>
  <si>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</si>
  <si>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</si>
  <si>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</si>
  <si>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</si>
  <si>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</si>
  <si>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</si>
  <si>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</si>
  <si>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</si>
  <si>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</si>
  <si>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</si>
  <si>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</si>
  <si>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</si>
  <si>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</si>
  <si>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</si>
  <si>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</si>
  <si>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</si>
  <si>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</si>
  <si>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</si>
  <si>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</si>
  <si>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</si>
  <si>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</si>
  <si>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</si>
  <si>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</si>
  <si>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</si>
  <si>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</si>
  <si>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</si>
  <si>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</si>
  <si>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</si>
  <si>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</si>
  <si>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</si>
  <si>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</si>
  <si>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</si>
  <si>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</si>
  <si>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</si>
  <si>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</si>
  <si>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</si>
  <si>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</si>
  <si>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</si>
  <si>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</si>
  <si>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</si>
  <si>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</si>
  <si>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</si>
  <si>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</si>
  <si>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</si>
  <si>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</si>
  <si>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</si>
  <si>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</si>
  <si>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</si>
  <si>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</si>
  <si>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</si>
  <si>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</si>
  <si>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</si>
  <si>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</si>
  <si>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</si>
  <si>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Součet za díl:</t>
  </si>
  <si>
    <t>záznam o změnách:</t>
  </si>
  <si>
    <t>staženo ze szdc.cz, autor poslední změny Ing. Mariana Salavová, naposledy upraveno 27.6.2018  10:17</t>
  </si>
  <si>
    <t>odemčeno pro potřeby plnění z EC3 přes isup, kontroly sloupce A, filtrování</t>
  </si>
  <si>
    <t>přejmenován list "SO xx-xx-xx" na "SOPS"</t>
  </si>
  <si>
    <t>zejména : text- číslo (vč, počtu des. míst)- měna odstraněna</t>
  </si>
  <si>
    <t>Cena v Kč</t>
  </si>
  <si>
    <t>FORMULÁŘ SOPS</t>
  </si>
  <si>
    <t>Do bunky A1 zapsan text FORMULÁŘ SOPS</t>
  </si>
  <si>
    <t>v hlavičce v K10:L10 upraven nadpis na "Cena v Kč"</t>
  </si>
  <si>
    <t>součet je W (dříve nic nebo moje S)</t>
  </si>
  <si>
    <t>zelené podbarvení řádku s dílem</t>
  </si>
  <si>
    <t>některé dřívější úpravy již zahrnuty (kódy datových vět), rozšířeno podmíněné formátování, i v hlavičce</t>
  </si>
  <si>
    <t>filtr nadefinován do ř. 4014</t>
  </si>
  <si>
    <t>SŽDC s.o.</t>
  </si>
  <si>
    <t>SUDOP PRAHA a.s.</t>
  </si>
  <si>
    <t>Stádium 3</t>
  </si>
  <si>
    <r>
      <t>ISPROF</t>
    </r>
    <r>
      <rPr>
        <sz val="10"/>
        <color rgb="FFFF0000"/>
        <rFont val="Arial"/>
        <family val="2"/>
        <charset val="238"/>
      </rPr>
      <t>OND</t>
    </r>
    <r>
      <rPr>
        <sz val="10"/>
        <color theme="1"/>
        <rFont val="Arial"/>
        <family val="2"/>
        <charset val="238"/>
      </rPr>
      <t>:</t>
    </r>
  </si>
  <si>
    <t>pokud kopírujete z jiného souboru, nutno prověřit, zda kódy datových vět ve sloupci A odpovídají údajům na příslušném řádku</t>
  </si>
  <si>
    <t>začátek nového dílu (nadpis dílu)- kód D, součet za díl- kód W (nebo S nebo bez kódu, v žádném případě žádný z výše uvedených kódů)</t>
  </si>
  <si>
    <t>KAŽDÁ položka musí být na 4 řádcích s kódy P, PP, VV a TS</t>
  </si>
  <si>
    <t>výchozí pozice kurzoru (tj. aktivní buňka) musí být vždy ve sloupci B pod naposledy vyplněným údajem</t>
  </si>
  <si>
    <r>
      <t xml:space="preserve">POZOR!!!: list </t>
    </r>
    <r>
      <rPr>
        <sz val="11"/>
        <color rgb="FFFF0000"/>
        <rFont val="Calibri"/>
        <family val="2"/>
        <charset val="238"/>
        <scheme val="minor"/>
      </rPr>
      <t>"SOPS"</t>
    </r>
    <r>
      <rPr>
        <sz val="11"/>
        <color theme="1"/>
        <rFont val="Calibri"/>
        <family val="2"/>
        <charset val="238"/>
        <scheme val="minor"/>
      </rPr>
      <t xml:space="preserve"> lze přejmenovat, ale vždy musí být řazen jako </t>
    </r>
    <r>
      <rPr>
        <sz val="11"/>
        <color rgb="FFFF0000"/>
        <rFont val="Calibri"/>
        <family val="2"/>
        <charset val="238"/>
        <scheme val="minor"/>
      </rPr>
      <t>PRVNÍ!!</t>
    </r>
    <r>
      <rPr>
        <sz val="11"/>
        <rFont val="Calibri"/>
        <family val="2"/>
        <charset val="238"/>
        <scheme val="minor"/>
      </rPr>
      <t>, přitom pozor na skryté listy</t>
    </r>
  </si>
  <si>
    <t>využitelné v případě propojení na jiný soubor nebo při výpočtu množství vzorcem</t>
  </si>
  <si>
    <t>POZOR!- v tom případě v čistopise rozpočtu (či soupisu prací do soutěže) všechna propojení na externí soubory zrušit a vzorce v množství nahradit hodnotou a tu zaokrouhlit na 3 des. místa!!</t>
  </si>
  <si>
    <t>lze i vkládat nové listy pro pomocné výpočty, ale v čistopis je  odstraňte, předtím vazby z listu SOPS opět nahraďte hodnotami, postup výpočtu pak popište na řádku VV</t>
  </si>
  <si>
    <t>u dílu dodefinováno podmíněné formátování pro "Kód dílu"</t>
  </si>
  <si>
    <t>Vkládání funguje do řádku 1000, což je cca 230 položek, (záleží na počtu dílů),  pokud potřebujete mít více položek, prosím zprávu (úprava makra), nebo ručně posunout již vyplňené a spočítané položky a díly</t>
  </si>
  <si>
    <t>přidáno makro vložit- vložit jinak- hodnoty: ctrl+m</t>
  </si>
  <si>
    <t>upraveno formátování některých buněk na "Díl" a na skrytém listu "hide"- v souladu s datovým předpisem XC4</t>
  </si>
  <si>
    <t>POZOR: pokud položky, díly a součty za díl vkládáte předepsným způsoben (5 spouštění makra I3:L3) , sloupec A se vyplní automaticky.</t>
  </si>
  <si>
    <t>makro Vložit díl opraveno z "polozka = """    na     "polozka = "Kód dílu""</t>
  </si>
  <si>
    <t>Upraveno makro pro součet dílu" za Díl + číslo dílu"</t>
  </si>
  <si>
    <t>doplněno o součet hmotností</t>
  </si>
  <si>
    <t>přidány buňky pro zpracování ukazatele dle mj JKSO</t>
  </si>
  <si>
    <r>
      <t xml:space="preserve">V případě výskytu podobjektů (v řeči aspe "rozpočtů")  nutno použít jiný formulář, aspe </t>
    </r>
    <r>
      <rPr>
        <u/>
        <sz val="11"/>
        <color theme="1"/>
        <rFont val="Calibri"/>
        <family val="2"/>
        <charset val="238"/>
        <scheme val="minor"/>
      </rPr>
      <t>zatím</t>
    </r>
    <r>
      <rPr>
        <sz val="11"/>
        <color theme="1"/>
        <rFont val="Calibri"/>
        <family val="2"/>
        <charset val="238"/>
        <scheme val="minor"/>
      </rPr>
      <t xml:space="preserve"> neumí načíst</t>
    </r>
  </si>
  <si>
    <t>m</t>
  </si>
  <si>
    <t>mj dle JKSO</t>
  </si>
  <si>
    <t>počet mj</t>
  </si>
  <si>
    <t>objektový ukazatel</t>
  </si>
  <si>
    <t>Kontrolní součet položek</t>
  </si>
  <si>
    <r>
      <t xml:space="preserve">přidána kontrola cena za objekt na součet </t>
    </r>
    <r>
      <rPr>
        <sz val="11"/>
        <color rgb="FFFF0000"/>
        <rFont val="Calibri"/>
        <family val="2"/>
        <charset val="238"/>
        <scheme val="minor"/>
      </rPr>
      <t>položek</t>
    </r>
  </si>
  <si>
    <t>rozdíl</t>
  </si>
  <si>
    <t>pokud je rozdíl, svítí červeně= NĚKDE JE CHYBA!!</t>
  </si>
  <si>
    <t>ve stejném makru se řeší přizpůsobení výšky řádků ve sloupci F celého dílu</t>
  </si>
  <si>
    <t>Doplněno makro pro součet dílu , aby bylo pravda, co se deklaruje v tlačítku - "včetně přerpočítání dílu", tzn vytvoření vzorců ve sloupcích J a L</t>
  </si>
  <si>
    <t>Součet za díl celková hmotnost se přepíše v případě, že je nula, na ""</t>
  </si>
  <si>
    <t>Technická specifikace položky odpovídá příslušné cenové soustavě</t>
  </si>
  <si>
    <t>navrácen nápis "Technická specifikace položky odpovídá příslušné cenové soustavě" jako základní</t>
  </si>
  <si>
    <t>Doplněno makro pro součet dílu- přepočítá se i pořadové číslo položky</t>
  </si>
  <si>
    <t>SOPS/PR/2018/11/23 jz</t>
  </si>
  <si>
    <t>Modernizace TNS Týniště nad Orlicí (Voklik)</t>
  </si>
  <si>
    <t xml:space="preserve">S621500614 </t>
  </si>
  <si>
    <t>5523720005</t>
  </si>
  <si>
    <t>SO 180</t>
  </si>
  <si>
    <t>TNS Týniště nad Orlicí, terénní úpravy a zpevněné plochy</t>
  </si>
  <si>
    <t>Ing. Jakub Točín</t>
  </si>
  <si>
    <t>Všeobecné konstrukce a práce</t>
  </si>
  <si>
    <t>014102</t>
  </si>
  <si>
    <t>1</t>
  </si>
  <si>
    <t>OTSKP2018</t>
  </si>
  <si>
    <t>t</t>
  </si>
  <si>
    <t>2</t>
  </si>
  <si>
    <t>3</t>
  </si>
  <si>
    <t>014211</t>
  </si>
  <si>
    <t>m3</t>
  </si>
  <si>
    <t>POPLATKY ZA ZEMNÍK - ORNICE</t>
  </si>
  <si>
    <t>Zemní práce</t>
  </si>
  <si>
    <t>11313</t>
  </si>
  <si>
    <t>ODSTRANĚNÍ KRYTU ZPEVNĚNÝCH PLOCH S ASFALTOVÝM POJIVEM</t>
  </si>
  <si>
    <t>1922*0.2</t>
  </si>
  <si>
    <t>11315</t>
  </si>
  <si>
    <t>ODSTRANĚNÍ KRYTU ZPEVNĚNÝCH PLOCH Z BETONU</t>
  </si>
  <si>
    <t>6.5*0.5</t>
  </si>
  <si>
    <t>11316</t>
  </si>
  <si>
    <t>ODSTRANĚNÍ KRYTU ZPEVNĚNÝCH PLOCH ZE SILNIČNÍCH DÍLCŮ</t>
  </si>
  <si>
    <t>41*0.2</t>
  </si>
  <si>
    <t>11318</t>
  </si>
  <si>
    <t>ODSTRANĚNÍ KRYTU ZPEVNĚNÝCH PLOCH Z DLAŽDIC</t>
  </si>
  <si>
    <t>101*0.25</t>
  </si>
  <si>
    <t>11332</t>
  </si>
  <si>
    <t>ODSTRANĚNÍ PODKLADŮ ZPEVNĚNÝCH PLOCH Z KAMENIVA NESTMELENÉHO</t>
  </si>
  <si>
    <t>1922*0.3+41*0.3</t>
  </si>
  <si>
    <t>12573</t>
  </si>
  <si>
    <t>VYKOPÁVKY ZE ZEMNÍKŮ A SKLÁDEK TŘ. I</t>
  </si>
  <si>
    <t>912+994.8+6765.56+176</t>
  </si>
  <si>
    <t>12931</t>
  </si>
  <si>
    <t>ČIŠTĚNÍ PŘÍKOPŮ OD NÁNOSU DO 0,25M3/M</t>
  </si>
  <si>
    <t>12373</t>
  </si>
  <si>
    <t>ODKOP PRO SPOD STAVBU SILNIC A ŽELEZNIC TŘ. I</t>
  </si>
  <si>
    <t>17110</t>
  </si>
  <si>
    <t>ULOŽENÍ SYPANINY DO NÁSYPŮ SE ZHUTNĚNÍM</t>
  </si>
  <si>
    <t>17120</t>
  </si>
  <si>
    <t>ULOŽENÍ SYPANINY DO NÁSYPŮ A NA SKLÁDKY BEZ ZHUTNĚNÍ</t>
  </si>
  <si>
    <t>4207.48+357*0.25</t>
  </si>
  <si>
    <t>17131</t>
  </si>
  <si>
    <t>ULOŽENÍ SYPANINY DO NÁSYPŮ V AKTIVNÍ ZÓNĚ SE ZHUT SE ZLEPŠENÍM ZEMINY</t>
  </si>
  <si>
    <t>17180</t>
  </si>
  <si>
    <t>ULOŽENÍ SYPANINY DO NÁSYPŮ Z NAKUPOVANÝCH MATERIÁLŮ</t>
  </si>
  <si>
    <t>17310</t>
  </si>
  <si>
    <t>ZEMNÍ KRAJNICE A DOSYPÁVKY SE ZHUTNĚNÍM</t>
  </si>
  <si>
    <t>m2</t>
  </si>
  <si>
    <t>ROZPROSTŘENÍ ORNICE V ROVINĚ V TL DO 0,15M</t>
  </si>
  <si>
    <t>18232</t>
  </si>
  <si>
    <t>ZALOŽENÍ TRÁVNÍKU HYDROOSEVEM NA ORNICI</t>
  </si>
  <si>
    <t>18242</t>
  </si>
  <si>
    <t>18247</t>
  </si>
  <si>
    <t>OŠETŘOVÁNÍ TRÁVNÍKU</t>
  </si>
  <si>
    <t>CHEMICKÉ ODPLEVELENÍ</t>
  </si>
  <si>
    <t>18351</t>
  </si>
  <si>
    <t>ZALÉVÁNÍ VODOU</t>
  </si>
  <si>
    <t>18600</t>
  </si>
  <si>
    <t>16455*0.01</t>
  </si>
  <si>
    <t>Základy</t>
  </si>
  <si>
    <t>21263</t>
  </si>
  <si>
    <t>TRATIVODY KOMPLET Z TRUB Z PLAST HMOT DN DO 150MM</t>
  </si>
  <si>
    <t>21361</t>
  </si>
  <si>
    <t>DRENÁŽNÍ VRSTVY Z GEOTEXTILIE</t>
  </si>
  <si>
    <t>512*2</t>
  </si>
  <si>
    <t>4</t>
  </si>
  <si>
    <t>Vodorovné konstrukce</t>
  </si>
  <si>
    <t>46452</t>
  </si>
  <si>
    <t>POHOZ DNA A SVAHŮ Z KAMENIVA DRCENÉHO</t>
  </si>
  <si>
    <t>357*0.15*1</t>
  </si>
  <si>
    <t>465512</t>
  </si>
  <si>
    <t>DLAŽBY Z LOMOVÉHO KAMENE NA MC</t>
  </si>
  <si>
    <t>(32.5+35.5)*1.2*0.3</t>
  </si>
  <si>
    <t>467385</t>
  </si>
  <si>
    <t>STUPNĚ A PRAHY VOD KORYT ZE ŽELBET DO C30/37 (B37) VČET VÝZT</t>
  </si>
  <si>
    <t>0.6*0.3*(2.3+3.3+2.6)</t>
  </si>
  <si>
    <t>5</t>
  </si>
  <si>
    <t>Komunikace</t>
  </si>
  <si>
    <t>56332</t>
  </si>
  <si>
    <t>VOZOVKOVÉ VRSTVY ZE ŠTĚRKODRTI TL. DO 100MM</t>
  </si>
  <si>
    <t>56333</t>
  </si>
  <si>
    <t>VOZOVKOVÉ VRSTVY ZE ŠTĚRKODRTI TL. DO 150MM</t>
  </si>
  <si>
    <t>56334</t>
  </si>
  <si>
    <t>VOZOVKOVÉ VRSTVY ZE ŠTĚRKODRTI TL. DO 200MM</t>
  </si>
  <si>
    <t>56932</t>
  </si>
  <si>
    <t>ZPEVNĚNÍ KRAJNIC ZE ŠTĚRKODRTI TL. DO 100MM</t>
  </si>
  <si>
    <t>572123</t>
  </si>
  <si>
    <t>INFILTRAČNÍ POSTŘIK Z EMULZE DO 1,0KG/M2</t>
  </si>
  <si>
    <t>PI-E, 0,6kg/m2</t>
  </si>
  <si>
    <t>572213</t>
  </si>
  <si>
    <t>SPOJOVACÍ POSTŘIK Z EMULZE DO 0,5KG/M2</t>
  </si>
  <si>
    <t>574A33</t>
  </si>
  <si>
    <t>ASFALTOVÝ BETON PRO OBRUSNÉ VRSTVY ACO 11 TL. 40MM</t>
  </si>
  <si>
    <t>574C66</t>
  </si>
  <si>
    <t>ASFALTOVÝ BETON PRO LOŽNÍ VRSTVY ACL 16+, 16S TL. 70MM</t>
  </si>
  <si>
    <t>582611</t>
  </si>
  <si>
    <t>KRYTY Z BETON DLAŽDIC SE ZÁMKEM ŠEDÝCH TL 60MM DO LOŽE Z KAM</t>
  </si>
  <si>
    <t>58301</t>
  </si>
  <si>
    <t>KRYT ZE SINIČNÍCH DÍLCŮ (PANELŮ) TL 150MM</t>
  </si>
  <si>
    <t>35+164</t>
  </si>
  <si>
    <t>8</t>
  </si>
  <si>
    <t>Potrubí</t>
  </si>
  <si>
    <t>895823</t>
  </si>
  <si>
    <t>DRENÁŽNÍ ŠACHTICE KONTROLNÍ Z PLAST DÍLCŮ ŠK 100</t>
  </si>
  <si>
    <t>kus</t>
  </si>
  <si>
    <t>899575</t>
  </si>
  <si>
    <t>OBETONOVÁNÍ POTRUBÍ ZE ŽELEZOBETONU DO C30/37 (B37) VČETNĚ VÝZTUŽE</t>
  </si>
  <si>
    <t>1*15.2</t>
  </si>
  <si>
    <t>Součet</t>
  </si>
  <si>
    <t>9</t>
  </si>
  <si>
    <t>Ostatní konstrukce a práce</t>
  </si>
  <si>
    <t>914161</t>
  </si>
  <si>
    <t>DOPRAVNÍ ZNAČKY ZÁKLADNÍ VELIKOSTI HLINÍKOVÉ FÓLIE TŘ 1 - DODÁVKA A MONTÁŽ</t>
  </si>
  <si>
    <t>914361</t>
  </si>
  <si>
    <t>DOPRAV ZNAČKY ZMENŠ VEL HLINÍK FÓLIE TŘ 1 - DOD A MONT</t>
  </si>
  <si>
    <t>SLOUPKY A STOJKY DZ Z HLINÍK TRUBEK ZABETON DOD A MONTÁŽ</t>
  </si>
  <si>
    <t>914931</t>
  </si>
  <si>
    <t>915211</t>
  </si>
  <si>
    <t>VODOROVNÉ DOPRAVNÍ ZNAČENÍ PLASTEM HLADKÉ - DODÁVKA A POKLÁDKA</t>
  </si>
  <si>
    <t>470.5*2*0.25+315.9*0.125</t>
  </si>
  <si>
    <t>917212</t>
  </si>
  <si>
    <t>ZÁHONOVÉ OBRUBY Z BETONOVÝCH OBRUBNÍKŮ ŠÍŘ 80MM</t>
  </si>
  <si>
    <t>917224</t>
  </si>
  <si>
    <t>SILNIČNÍ A CHODNÍKOVÉ OBRUBY Z BETONOVÝCH OBRUBNÍKŮ ŠÍŘ 150MM</t>
  </si>
  <si>
    <t>918358</t>
  </si>
  <si>
    <t>PROPUSTY Z TRUB DN 600MM</t>
  </si>
  <si>
    <t>2*15.2</t>
  </si>
  <si>
    <t>935212</t>
  </si>
  <si>
    <t>PŘÍKOPOVÉ ŽLABY Z BETON TVÁRNIC ŠÍŘ DO 600MM DO BETONU TL 100MM</t>
  </si>
  <si>
    <t>966372</t>
  </si>
  <si>
    <t>BOURÁNÍ PROPUSTŮ Z TRUB DN DO 1200MM</t>
  </si>
  <si>
    <t>(1832+872)*0.4</t>
  </si>
  <si>
    <t>5204+(1832+872)*0.6+5.1*13.6</t>
  </si>
  <si>
    <t>2667+(1832+872)*0.6+7.1*6.8</t>
  </si>
  <si>
    <t>POPLATKY ZA SKLÁDKU - zemina</t>
  </si>
  <si>
    <t>(4337.68-912)*2</t>
  </si>
  <si>
    <t>POPLATKY ZA SKLÁDKU - kamenivo</t>
  </si>
  <si>
    <t>588.9*1.9</t>
  </si>
  <si>
    <t>(8.2+3.25)*2.3+25.25*2</t>
  </si>
  <si>
    <t>POPLATKY ZA SKLÁDKU - beton</t>
  </si>
  <si>
    <t>POPLATKY ZA SKLÁDKU - asfalty nekontaminovane</t>
  </si>
  <si>
    <t>POPLATKY ZA SKLÁDKU - asfalty kontaminované</t>
  </si>
  <si>
    <t>384.4*2.4*0.5</t>
  </si>
  <si>
    <t>16455*0.15</t>
  </si>
  <si>
    <t>015</t>
  </si>
  <si>
    <t>3356*1.05+1718+199</t>
  </si>
  <si>
    <t>3356*1.1+44+1718*1.1+199*1.1</t>
  </si>
  <si>
    <t>3356*1.05</t>
  </si>
  <si>
    <t>3356*1.02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</si>
</sst>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0.00\ &quot;Kč&quot;;\-#,##0.00\ &quot;Kč&quot;"/>
    <numFmt numFmtId="164" formatCode="m\/yyyy"/>
    <numFmt numFmtId="165" formatCode="#,##0.000"/>
    <numFmt numFmtId="166" formatCode="#,##0.0000"/>
    <numFmt numFmtId="167" formatCode="0.00000"/>
    <numFmt numFmtId="168" formatCode="#,##0.00_ ;\-#,##0.00\ "/>
  </numFmts>
  <fonts count="57"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0"/>
      <color theme="8" tint="-0.249977111117893"/>
      <name val="Arial"/>
      <family val="2"/>
      <charset val="238"/>
    </font>
    <font>
      <sz val="10"/>
      <color theme="8" tint="-0.249977111117893"/>
      <name val="Arial"/>
      <family val="2"/>
      <charset val="238"/>
    </font>
    <font>
      <i/>
      <sz val="6"/>
      <color theme="1"/>
      <name val="Arial"/>
      <family val="2"/>
      <charset val="238"/>
    </font>
    <font>
      <i/>
      <sz val="8"/>
      <color theme="1"/>
      <name val="Arial"/>
      <family val="2"/>
      <charset val="238"/>
    </font>
    <font>
      <sz val="11"/>
      <color rgb="FFFF0000"/>
      <name val="Calibri"/>
      <family val="2"/>
      <charset val="238"/>
      <scheme val="minor"/>
    </font>
    <font>
      <b/>
      <sz val="11"/>
      <color theme="1"/>
      <name val="Calibri"/>
      <family val="2"/>
      <charset val="238"/>
      <scheme val="minor"/>
    </font>
    <font>
      <sz val="10"/>
      <color rgb="FFFF0000"/>
      <name val="Arial"/>
      <family val="2"/>
      <charset val="238"/>
    </font>
    <font>
      <sz val="11"/>
      <name val="Calibri"/>
      <family val="2"/>
      <charset val="238"/>
      <scheme val="minor"/>
    </font>
    <font>
      <u/>
      <sz val="11"/>
      <color theme="1"/>
      <name val="Calibri"/>
      <family val="2"/>
      <charset val="238"/>
      <scheme val="minor"/>
    </font>
    <font>
      <b/>
      <sz val="14"/>
      <color rgb="FF0070C0"/>
      <name val="Courier New CE"/>
      <family val="3"/>
      <charset val="238"/>
    </font>
    <font>
      <b/>
      <sz val="14"/>
      <name val="Courier New CE"/>
      <family val="3"/>
      <charset val="238"/>
    </font>
    <font>
      <sz val="10"/>
      <name val="Arial CE"/>
    </font>
    <font>
      <sz val="9"/>
      <name val="Arial CE"/>
    </font>
    <font>
      <b/>
      <sz val="11"/>
      <color rgb="FFFF0000"/>
      <name val="Arial"/>
      <family val="2"/>
      <charset val="238"/>
    </font>
    <font>
      <b/>
      <sz val="12"/>
      <color rgb="FFFF0000"/>
      <name val="Arial"/>
      <family val="2"/>
      <charset val="238"/>
    </font>
    <font>
      <b/>
      <sz val="10"/>
      <color rgb="FFFF0000"/>
      <name val="Arial"/>
      <family val="2"/>
      <charset val="238"/>
    </font>
  </fonts>
  <fills count="15">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FF00"/>
        <bgColor indexed="64"/>
      </patternFill>
    </fill>
    <fill>
      <patternFill patternType="solid">
        <fgColor indexed="42"/>
        <bgColor indexed="64"/>
      </patternFill>
    </fill>
    <fill>
      <patternFill patternType="solid">
        <fgColor indexed="9"/>
        <bgColor indexed="64"/>
      </patternFill>
    </fill>
    <fill>
      <patternFill patternType="solid">
        <fgColor rgb="FFFFC00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style="thin">
        <color indexed="64"/>
      </right>
      <top/>
      <bottom style="thin">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s>
  <cellStyleXfs count="6">
    <xf numFmtId="0" fontId="0" fillId="0" borderId="0"/>
    <xf numFmtId="0" fontId="4" fillId="0" borderId="0">
      <alignment vertical="center"/>
    </xf>
    <xf numFmtId="0" fontId="6" fillId="0" borderId="0">
      <alignment vertical="center"/>
    </xf>
    <xf numFmtId="0" fontId="4" fillId="0" borderId="0"/>
    <xf numFmtId="0" fontId="52" fillId="0" borderId="0"/>
    <xf numFmtId="0" fontId="4" fillId="0" borderId="0">
      <alignment vertical="center"/>
    </xf>
  </cellStyleXfs>
  <cellXfs count="199">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164" fontId="42" fillId="0" borderId="40"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center" vertical="center"/>
      <protection locked="0"/>
    </xf>
    <xf numFmtId="165"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0" fontId="41" fillId="0" borderId="13" xfId="0" applyNumberFormat="1" applyFont="1" applyFill="1" applyBorder="1" applyAlignment="1" applyProtection="1">
      <alignment vertical="center"/>
      <protection locked="0"/>
    </xf>
    <xf numFmtId="49" fontId="41" fillId="0" borderId="13" xfId="0" applyNumberFormat="1" applyFont="1" applyFill="1" applyBorder="1" applyAlignment="1" applyProtection="1">
      <alignment vertical="center"/>
      <protection locked="0"/>
    </xf>
    <xf numFmtId="0" fontId="41" fillId="0" borderId="30" xfId="0" applyFont="1" applyFill="1" applyBorder="1" applyAlignment="1" applyProtection="1">
      <alignment vertical="center"/>
      <protection locked="0"/>
    </xf>
    <xf numFmtId="0" fontId="41" fillId="0" borderId="29" xfId="0" applyFont="1" applyFill="1" applyBorder="1" applyAlignment="1" applyProtection="1">
      <alignment horizontal="left" vertical="center"/>
      <protection locked="0"/>
    </xf>
    <xf numFmtId="49" fontId="41" fillId="0" borderId="13" xfId="0" applyNumberFormat="1" applyFont="1" applyFill="1" applyBorder="1" applyAlignment="1" applyProtection="1">
      <alignment vertical="center" wrapText="1"/>
      <protection locked="0"/>
    </xf>
    <xf numFmtId="164" fontId="41" fillId="0" borderId="9" xfId="0" applyNumberFormat="1" applyFont="1" applyFill="1" applyBorder="1" applyAlignment="1" applyProtection="1">
      <alignment horizontal="left" vertical="center"/>
      <protection locked="0"/>
    </xf>
    <xf numFmtId="164" fontId="41"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 fillId="0" borderId="0" xfId="0" applyFont="1" applyFill="1" applyAlignment="1" applyProtection="1">
      <alignment vertical="center"/>
    </xf>
    <xf numFmtId="49" fontId="43"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4" fillId="0" borderId="57"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4" fontId="9" fillId="0" borderId="34" xfId="2" applyNumberFormat="1" applyFont="1" applyFill="1" applyBorder="1" applyAlignment="1" applyProtection="1">
      <alignment horizontal="right" vertical="center"/>
    </xf>
    <xf numFmtId="1" fontId="1" fillId="6" borderId="33" xfId="0" applyNumberFormat="1" applyFont="1" applyFill="1" applyBorder="1" applyAlignment="1" applyProtection="1">
      <alignment horizontal="center" vertical="center"/>
    </xf>
    <xf numFmtId="49" fontId="1" fillId="6" borderId="5" xfId="0" applyNumberFormat="1" applyFont="1" applyFill="1" applyBorder="1" applyAlignment="1" applyProtection="1">
      <alignment horizontal="center" vertical="center"/>
      <protection locked="0"/>
    </xf>
    <xf numFmtId="49" fontId="8" fillId="0" borderId="5" xfId="2" applyNumberFormat="1" applyFont="1" applyFill="1" applyBorder="1" applyAlignment="1" applyProtection="1">
      <alignment horizontal="left" vertical="center" wrapText="1"/>
      <protection locked="0"/>
    </xf>
    <xf numFmtId="49" fontId="8" fillId="0" borderId="4" xfId="2" applyNumberFormat="1" applyFont="1" applyFill="1" applyBorder="1" applyAlignment="1" applyProtection="1">
      <alignment horizontal="left" vertical="center" wrapText="1"/>
      <protection locked="0"/>
    </xf>
    <xf numFmtId="49" fontId="7" fillId="0" borderId="1"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4" fontId="13" fillId="3" borderId="18" xfId="0" applyNumberFormat="1" applyFont="1" applyFill="1" applyBorder="1" applyAlignment="1" applyProtection="1">
      <alignment horizontal="right" vertical="center"/>
      <protection locked="0"/>
    </xf>
    <xf numFmtId="4" fontId="10" fillId="5" borderId="32" xfId="0" applyNumberFormat="1" applyFont="1" applyFill="1" applyBorder="1" applyAlignment="1" applyProtection="1">
      <alignment horizontal="right" vertical="center"/>
      <protection locked="0"/>
    </xf>
    <xf numFmtId="14" fontId="0" fillId="0" borderId="0" xfId="0" applyNumberFormat="1"/>
    <xf numFmtId="0" fontId="1" fillId="0" borderId="0" xfId="0" applyFont="1" applyAlignment="1" applyProtection="1">
      <alignment vertical="center" wrapText="1"/>
      <protection hidden="1"/>
    </xf>
    <xf numFmtId="49" fontId="40" fillId="0" borderId="11" xfId="0" applyNumberFormat="1" applyFont="1" applyFill="1" applyBorder="1" applyAlignment="1" applyProtection="1">
      <alignment horizontal="center" vertical="top" wrapText="1"/>
      <protection locked="0"/>
    </xf>
    <xf numFmtId="0" fontId="46" fillId="0" borderId="0" xfId="0" applyFont="1"/>
    <xf numFmtId="0" fontId="0" fillId="11" borderId="0" xfId="0" applyFill="1"/>
    <xf numFmtId="3" fontId="50" fillId="0" borderId="58" xfId="3" applyNumberFormat="1" applyFont="1" applyFill="1" applyBorder="1" applyAlignment="1">
      <alignment horizontal="center" vertical="center"/>
    </xf>
    <xf numFmtId="3" fontId="50" fillId="0" borderId="58" xfId="3" applyNumberFormat="1" applyFont="1" applyFill="1" applyBorder="1" applyAlignment="1">
      <alignment horizontal="right" vertical="center"/>
    </xf>
    <xf numFmtId="3" fontId="51" fillId="12" borderId="58" xfId="3" applyNumberFormat="1" applyFont="1" applyFill="1" applyBorder="1" applyAlignment="1">
      <alignment horizontal="right" vertical="center"/>
    </xf>
    <xf numFmtId="0" fontId="2" fillId="0" borderId="0" xfId="0" applyFont="1" applyAlignment="1" applyProtection="1">
      <alignment vertical="center"/>
      <protection hidden="1"/>
    </xf>
    <xf numFmtId="0" fontId="2" fillId="0" borderId="0" xfId="0" applyFont="1" applyAlignment="1" applyProtection="1">
      <alignment vertical="center" wrapText="1"/>
      <protection hidden="1"/>
    </xf>
    <xf numFmtId="0" fontId="53" fillId="13" borderId="59" xfId="4" applyFont="1" applyFill="1" applyBorder="1" applyAlignment="1" applyProtection="1">
      <alignment horizontal="center" vertical="center" wrapText="1"/>
    </xf>
    <xf numFmtId="0" fontId="53" fillId="13" borderId="60" xfId="4" applyNumberFormat="1" applyFont="1" applyFill="1" applyBorder="1" applyAlignment="1" applyProtection="1">
      <alignment horizontal="center" vertical="center"/>
    </xf>
    <xf numFmtId="167" fontId="53" fillId="13" borderId="60" xfId="4" applyNumberFormat="1" applyFont="1" applyFill="1" applyBorder="1" applyAlignment="1" applyProtection="1">
      <alignment horizontal="center" vertical="center"/>
    </xf>
    <xf numFmtId="4" fontId="2" fillId="0" borderId="0" xfId="0" applyNumberFormat="1" applyFont="1" applyAlignment="1" applyProtection="1">
      <alignment vertical="center"/>
      <protection hidden="1"/>
    </xf>
    <xf numFmtId="168" fontId="2" fillId="0" borderId="0" xfId="0" applyNumberFormat="1" applyFont="1" applyAlignment="1" applyProtection="1">
      <alignment vertical="center"/>
      <protection hidden="1"/>
    </xf>
    <xf numFmtId="0" fontId="1" fillId="0" borderId="0" xfId="0" applyFont="1" applyFill="1" applyBorder="1" applyAlignment="1" applyProtection="1">
      <alignment vertical="center"/>
      <protection locked="0"/>
    </xf>
    <xf numFmtId="49" fontId="10" fillId="10" borderId="61" xfId="0" applyNumberFormat="1" applyFont="1" applyFill="1" applyBorder="1" applyAlignment="1" applyProtection="1">
      <alignment vertical="center"/>
      <protection locked="0"/>
    </xf>
    <xf numFmtId="49" fontId="10" fillId="10" borderId="62" xfId="0" applyNumberFormat="1" applyFont="1" applyFill="1" applyBorder="1" applyAlignment="1" applyProtection="1">
      <alignment horizontal="left" vertical="center"/>
      <protection locked="0"/>
    </xf>
    <xf numFmtId="49" fontId="10" fillId="10" borderId="62" xfId="0" applyNumberFormat="1" applyFont="1" applyFill="1" applyBorder="1" applyAlignment="1" applyProtection="1">
      <alignment vertical="center"/>
      <protection locked="0"/>
    </xf>
    <xf numFmtId="0" fontId="10" fillId="10" borderId="62" xfId="0" applyFont="1" applyFill="1" applyBorder="1" applyAlignment="1" applyProtection="1">
      <alignment horizontal="center" vertical="center"/>
      <protection locked="0"/>
    </xf>
    <xf numFmtId="165" fontId="10" fillId="10" borderId="62" xfId="0" applyNumberFormat="1" applyFont="1" applyFill="1" applyBorder="1" applyAlignment="1" applyProtection="1">
      <alignment horizontal="right" vertical="center"/>
      <protection locked="0"/>
    </xf>
    <xf numFmtId="4" fontId="10" fillId="10" borderId="63" xfId="0" applyNumberFormat="1" applyFont="1" applyFill="1" applyBorder="1" applyAlignment="1" applyProtection="1">
      <alignment horizontal="right" vertical="center"/>
      <protection locked="0"/>
    </xf>
    <xf numFmtId="49" fontId="8" fillId="3" borderId="19" xfId="2" applyNumberFormat="1" applyFont="1" applyFill="1" applyBorder="1" applyAlignment="1" applyProtection="1">
      <alignment horizontal="left" vertical="center" wrapText="1" shrinkToFit="1"/>
      <protection locked="0"/>
    </xf>
    <xf numFmtId="49" fontId="55" fillId="0" borderId="13" xfId="0" applyNumberFormat="1" applyFont="1" applyFill="1" applyBorder="1" applyAlignment="1" applyProtection="1">
      <alignment vertical="top" wrapText="1"/>
      <protection locked="0"/>
    </xf>
    <xf numFmtId="14" fontId="56" fillId="0" borderId="52" xfId="0" applyNumberFormat="1" applyFont="1" applyFill="1" applyBorder="1" applyAlignment="1" applyProtection="1">
      <alignment vertical="center"/>
      <protection locked="0"/>
    </xf>
    <xf numFmtId="49" fontId="1" fillId="0" borderId="5" xfId="0" applyNumberFormat="1" applyFont="1" applyFill="1" applyBorder="1" applyAlignment="1" applyProtection="1">
      <alignment horizontal="center" vertical="center" wrapText="1"/>
      <protection locked="0"/>
    </xf>
    <xf numFmtId="49" fontId="10" fillId="14" borderId="62" xfId="0" applyNumberFormat="1" applyFont="1" applyFill="1" applyBorder="1" applyAlignment="1" applyProtection="1">
      <alignment horizontal="left" vertical="center"/>
      <protection locked="0"/>
    </xf>
    <xf numFmtId="0" fontId="10" fillId="14" borderId="62" xfId="0" applyFont="1" applyFill="1" applyBorder="1" applyAlignment="1" applyProtection="1">
      <alignment horizontal="center" vertical="center"/>
      <protection locked="0"/>
    </xf>
    <xf numFmtId="49" fontId="10" fillId="14" borderId="62" xfId="0" applyNumberFormat="1" applyFont="1" applyFill="1" applyBorder="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Border="1" applyAlignment="1" applyProtection="1">
      <alignment vertical="center"/>
      <protection locked="0"/>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49" fontId="1" fillId="0" borderId="5" xfId="0" applyNumberFormat="1" applyFont="1" applyFill="1" applyBorder="1" applyAlignment="1" applyProtection="1">
      <alignment horizontal="center" vertical="center"/>
      <protection locked="0"/>
    </xf>
    <xf numFmtId="165" fontId="1" fillId="0" borderId="5" xfId="0" applyNumberFormat="1" applyFont="1" applyFill="1" applyBorder="1" applyAlignment="1" applyProtection="1">
      <alignment horizontal="center" vertical="center"/>
      <protection locked="0"/>
    </xf>
    <xf numFmtId="0" fontId="1" fillId="0" borderId="0" xfId="0" applyFont="1" applyFill="1" applyAlignment="1" applyProtection="1">
      <alignment vertical="center"/>
    </xf>
    <xf numFmtId="1" fontId="1" fillId="6" borderId="33" xfId="0" applyNumberFormat="1" applyFont="1" applyFill="1" applyBorder="1" applyAlignment="1" applyProtection="1">
      <alignment horizontal="center" vertical="center"/>
    </xf>
    <xf numFmtId="49" fontId="1" fillId="6" borderId="5" xfId="0" applyNumberFormat="1" applyFont="1" applyFill="1" applyBorder="1" applyAlignment="1" applyProtection="1">
      <alignment horizontal="center" vertical="center"/>
      <protection locked="0"/>
    </xf>
    <xf numFmtId="166" fontId="1" fillId="0" borderId="5" xfId="0" applyNumberFormat="1" applyFont="1" applyFill="1" applyBorder="1" applyAlignment="1" applyProtection="1">
      <alignment horizontal="center" vertical="center"/>
      <protection locked="0"/>
    </xf>
    <xf numFmtId="0" fontId="1" fillId="14" borderId="0" xfId="0" applyFont="1" applyFill="1" applyAlignment="1" applyProtection="1">
      <alignment vertical="center"/>
      <protection locked="0"/>
    </xf>
    <xf numFmtId="49" fontId="10" fillId="14" borderId="61" xfId="0" applyNumberFormat="1" applyFont="1" applyFill="1" applyBorder="1" applyAlignment="1" applyProtection="1">
      <alignment vertical="center"/>
      <protection locked="0"/>
    </xf>
    <xf numFmtId="0" fontId="1" fillId="0" borderId="0" xfId="0" applyFont="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Border="1" applyAlignment="1" applyProtection="1">
      <alignment vertical="center"/>
      <protection locked="0"/>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49" fontId="1" fillId="0" borderId="5" xfId="0" applyNumberFormat="1" applyFont="1" applyFill="1" applyBorder="1" applyAlignment="1" applyProtection="1">
      <alignment horizontal="center" vertical="center"/>
      <protection locked="0"/>
    </xf>
    <xf numFmtId="165" fontId="1" fillId="0" borderId="5" xfId="0" applyNumberFormat="1" applyFont="1" applyFill="1" applyBorder="1" applyAlignment="1" applyProtection="1">
      <alignment horizontal="center" vertical="center"/>
      <protection locked="0"/>
    </xf>
    <xf numFmtId="0" fontId="1" fillId="10" borderId="0" xfId="0" applyFont="1" applyFill="1" applyAlignment="1" applyProtection="1">
      <alignment vertical="center"/>
      <protection locked="0"/>
    </xf>
    <xf numFmtId="0" fontId="1" fillId="0" borderId="0" xfId="0" applyFont="1" applyFill="1" applyAlignment="1" applyProtection="1">
      <alignment vertical="center"/>
    </xf>
    <xf numFmtId="1" fontId="1" fillId="6" borderId="33" xfId="0" applyNumberFormat="1" applyFont="1" applyFill="1" applyBorder="1" applyAlignment="1" applyProtection="1">
      <alignment horizontal="center" vertical="center"/>
    </xf>
    <xf numFmtId="49" fontId="1" fillId="6" borderId="5" xfId="0" applyNumberFormat="1" applyFont="1" applyFill="1" applyBorder="1" applyAlignment="1" applyProtection="1">
      <alignment horizontal="center" vertical="center"/>
      <protection locked="0"/>
    </xf>
    <xf numFmtId="166" fontId="1" fillId="0" borderId="5" xfId="0" applyNumberFormat="1" applyFont="1" applyFill="1" applyBorder="1" applyAlignment="1" applyProtection="1">
      <alignment horizontal="center" vertical="center"/>
      <protection locked="0"/>
    </xf>
    <xf numFmtId="49" fontId="10" fillId="10" borderId="61" xfId="0" applyNumberFormat="1" applyFont="1" applyFill="1" applyBorder="1" applyAlignment="1" applyProtection="1">
      <alignment vertical="center"/>
      <protection locked="0"/>
    </xf>
    <xf numFmtId="49" fontId="10" fillId="10" borderId="62" xfId="0" applyNumberFormat="1" applyFont="1" applyFill="1" applyBorder="1" applyAlignment="1" applyProtection="1">
      <alignment horizontal="left" vertical="center"/>
      <protection locked="0"/>
    </xf>
    <xf numFmtId="49" fontId="10" fillId="10" borderId="62" xfId="0" applyNumberFormat="1" applyFont="1" applyFill="1" applyBorder="1" applyAlignment="1" applyProtection="1">
      <alignment vertical="center"/>
      <protection locked="0"/>
    </xf>
    <xf numFmtId="0" fontId="10" fillId="10" borderId="62" xfId="0" applyFont="1" applyFill="1" applyBorder="1" applyAlignment="1" applyProtection="1">
      <alignment horizontal="center" vertical="center"/>
      <protection locked="0"/>
    </xf>
    <xf numFmtId="165" fontId="10" fillId="10" borderId="62" xfId="0" applyNumberFormat="1" applyFont="1" applyFill="1" applyBorder="1" applyAlignment="1" applyProtection="1">
      <alignment horizontal="right" vertical="center"/>
      <protection locked="0"/>
    </xf>
    <xf numFmtId="4" fontId="10" fillId="10" borderId="63" xfId="0" applyNumberFormat="1" applyFont="1" applyFill="1" applyBorder="1" applyAlignment="1" applyProtection="1">
      <alignment horizontal="right" vertical="center"/>
      <protection locked="0"/>
    </xf>
    <xf numFmtId="165" fontId="10" fillId="14" borderId="62" xfId="0" applyNumberFormat="1" applyFont="1" applyFill="1" applyBorder="1" applyAlignment="1" applyProtection="1">
      <alignment horizontal="right" vertical="center"/>
      <protection locked="0"/>
    </xf>
    <xf numFmtId="4" fontId="10" fillId="14" borderId="63" xfId="0" applyNumberFormat="1" applyFont="1" applyFill="1" applyBorder="1" applyAlignment="1" applyProtection="1">
      <alignment horizontal="right" vertical="center"/>
      <protection locked="0"/>
    </xf>
    <xf numFmtId="0" fontId="10" fillId="14" borderId="62" xfId="0" applyNumberFormat="1" applyFont="1" applyFill="1" applyBorder="1" applyAlignment="1" applyProtection="1">
      <alignment horizontal="left" vertical="center"/>
      <protection locked="0"/>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0" fontId="43" fillId="0" borderId="56" xfId="0" applyFont="1" applyFill="1" applyBorder="1" applyAlignment="1" applyProtection="1">
      <alignment horizontal="left" vertical="top" wrapText="1"/>
      <protection hidden="1"/>
    </xf>
    <xf numFmtId="0" fontId="43"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4" fontId="10" fillId="0" borderId="8" xfId="0" applyNumberFormat="1" applyFont="1" applyFill="1" applyBorder="1" applyAlignment="1" applyProtection="1">
      <alignment horizontal="left" vertical="center"/>
      <protection hidden="1"/>
    </xf>
    <xf numFmtId="164" fontId="10" fillId="0" borderId="11" xfId="0" applyNumberFormat="1" applyFont="1" applyFill="1" applyBorder="1" applyAlignment="1" applyProtection="1">
      <alignment horizontal="left" vertical="center"/>
      <protection hidden="1"/>
    </xf>
    <xf numFmtId="164"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7" fillId="0" borderId="0" xfId="0" applyNumberFormat="1" applyFont="1" applyFill="1" applyBorder="1" applyAlignment="1" applyProtection="1">
      <alignment horizontal="left" vertical="center"/>
      <protection locked="0"/>
    </xf>
    <xf numFmtId="49" fontId="47" fillId="0" borderId="39" xfId="0" applyNumberFormat="1" applyFont="1" applyFill="1" applyBorder="1" applyAlignment="1" applyProtection="1">
      <alignment horizontal="left" vertical="center"/>
      <protection locked="0"/>
    </xf>
    <xf numFmtId="49" fontId="54" fillId="0" borderId="13" xfId="0" applyNumberFormat="1" applyFont="1" applyFill="1" applyBorder="1" applyAlignment="1" applyProtection="1">
      <alignment horizontal="left" vertical="top"/>
      <protection locked="0"/>
    </xf>
  </cellXfs>
  <cellStyles count="6">
    <cellStyle name="Normální" xfId="0" builtinId="0"/>
    <cellStyle name="Normální 2" xfId="1" xr:uid="{00000000-0005-0000-0000-000001000000}"/>
    <cellStyle name="Normální 3" xfId="2" xr:uid="{00000000-0005-0000-0000-000002000000}"/>
    <cellStyle name="Normální 3 2" xfId="5" xr:uid="{00000000-0005-0000-0000-000003000000}"/>
    <cellStyle name="normální_POL.XLS" xfId="4" xr:uid="{00000000-0005-0000-0000-000004000000}"/>
    <cellStyle name="normální_SOxxxxxx" xfId="3" xr:uid="{00000000-0005-0000-0000-000005000000}"/>
  </cellStyles>
  <dxfs count="662">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rgb="FFFF0000"/>
      </fon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F8E5"/>
      <color rgb="FFDF572D"/>
      <color rgb="FFFF7C80"/>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S226"/>
  <sheetViews>
    <sheetView tabSelected="1" view="pageBreakPreview" zoomScale="85" zoomScaleNormal="85" zoomScaleSheetLayoutView="85" workbookViewId="0">
      <pane xSplit="3" ySplit="12" topLeftCell="D13" activePane="bottomRight" state="frozen"/>
      <selection pane="topRight" activeCell="D1" sqref="D1"/>
      <selection pane="bottomLeft" activeCell="A13" sqref="A13"/>
      <selection pane="bottomRight" activeCell="K13" sqref="K13"/>
    </sheetView>
  </sheetViews>
  <sheetFormatPr defaultColWidth="9.08984375" defaultRowHeight="10" x14ac:dyDescent="0.2"/>
  <cols>
    <col min="1" max="1" width="9.54296875" style="8" customWidth="1"/>
    <col min="2" max="2" width="8.54296875" style="8" customWidth="1"/>
    <col min="3" max="3" width="10.54296875" style="8" customWidth="1"/>
    <col min="4" max="4" width="10" style="8" customWidth="1"/>
    <col min="5" max="5" width="11.453125" style="8" customWidth="1"/>
    <col min="6" max="6" width="74.08984375" style="8" customWidth="1"/>
    <col min="7" max="7" width="9" style="9" customWidth="1"/>
    <col min="8" max="8" width="13" style="9" customWidth="1"/>
    <col min="9" max="9" width="10.90625" style="9" customWidth="1"/>
    <col min="10" max="10" width="10.08984375" style="9" customWidth="1"/>
    <col min="11" max="11" width="12.90625" style="9" customWidth="1"/>
    <col min="12" max="12" width="19" style="9" customWidth="1"/>
    <col min="13" max="13" width="11" style="8" customWidth="1"/>
    <col min="14" max="14" width="15" style="8" customWidth="1"/>
    <col min="15" max="15" width="21.54296875" style="8" customWidth="1"/>
    <col min="16" max="16" width="9.08984375" style="8"/>
    <col min="17" max="17" width="15.36328125" style="8" customWidth="1"/>
    <col min="18" max="16384" width="9.08984375" style="8"/>
  </cols>
  <sheetData>
    <row r="1" spans="1:19" s="13" customFormat="1" ht="30.75" customHeight="1" thickTop="1" thickBot="1" x14ac:dyDescent="0.4">
      <c r="A1" s="86" t="s">
        <v>90</v>
      </c>
      <c r="B1" s="167" t="s">
        <v>133</v>
      </c>
      <c r="C1" s="168"/>
      <c r="D1" s="73"/>
      <c r="E1" s="73"/>
      <c r="F1" s="75" t="s">
        <v>81</v>
      </c>
      <c r="G1" s="73"/>
      <c r="H1" s="74"/>
      <c r="I1" s="41"/>
      <c r="J1" s="42"/>
      <c r="K1" s="42"/>
      <c r="L1" s="43" t="str">
        <f>D3</f>
        <v>SO 180</v>
      </c>
      <c r="M1" s="90" t="s">
        <v>119</v>
      </c>
      <c r="N1" s="91">
        <v>1</v>
      </c>
      <c r="O1" s="92">
        <f>K2/N1</f>
        <v>0</v>
      </c>
      <c r="P1" s="93"/>
      <c r="Q1" s="94" t="s">
        <v>123</v>
      </c>
      <c r="R1" s="94"/>
    </row>
    <row r="2" spans="1:19" s="13" customFormat="1" ht="57" customHeight="1" thickTop="1" thickBot="1" x14ac:dyDescent="0.4">
      <c r="B2" s="163" t="s">
        <v>9</v>
      </c>
      <c r="C2" s="164"/>
      <c r="D2" s="45"/>
      <c r="E2" s="46"/>
      <c r="F2" s="87" t="s">
        <v>134</v>
      </c>
      <c r="G2" s="44"/>
      <c r="H2" s="72"/>
      <c r="I2" s="165" t="s">
        <v>24</v>
      </c>
      <c r="J2" s="166"/>
      <c r="K2" s="169">
        <f>SUMIFS(L:L,B:B,"SOUČET")</f>
        <v>0</v>
      </c>
      <c r="L2" s="170"/>
      <c r="M2" s="95" t="s">
        <v>120</v>
      </c>
      <c r="N2" s="96" t="s">
        <v>121</v>
      </c>
      <c r="O2" s="97" t="s">
        <v>122</v>
      </c>
      <c r="Q2" s="98">
        <f>SUMIFS(L:L,A:A,"P")</f>
        <v>0</v>
      </c>
      <c r="R2" s="98"/>
      <c r="S2" s="93"/>
    </row>
    <row r="3" spans="1:19" s="13" customFormat="1" ht="42.75" customHeight="1" thickTop="1" thickBot="1" x14ac:dyDescent="0.4">
      <c r="B3" s="28" t="s">
        <v>30</v>
      </c>
      <c r="C3" s="29"/>
      <c r="D3" s="198" t="s">
        <v>137</v>
      </c>
      <c r="E3" s="198"/>
      <c r="F3" s="108" t="s">
        <v>138</v>
      </c>
      <c r="G3" s="47"/>
      <c r="H3" s="48"/>
      <c r="I3" s="56"/>
      <c r="J3" s="55"/>
      <c r="K3" s="187"/>
      <c r="L3" s="188"/>
      <c r="Q3" s="99">
        <f>$K$2-Q2</f>
        <v>0</v>
      </c>
      <c r="R3" s="99"/>
      <c r="S3" s="93" t="s">
        <v>125</v>
      </c>
    </row>
    <row r="4" spans="1:19" s="13" customFormat="1" ht="18" customHeight="1" thickTop="1" x14ac:dyDescent="0.35">
      <c r="B4" s="173" t="s">
        <v>18</v>
      </c>
      <c r="C4" s="174"/>
      <c r="D4" s="175"/>
      <c r="E4" s="66" t="s">
        <v>47</v>
      </c>
      <c r="F4" s="4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Pozemní komunikace</v>
      </c>
      <c r="G4" s="38"/>
      <c r="H4" s="39"/>
      <c r="I4" s="185" t="s">
        <v>26</v>
      </c>
      <c r="J4" s="186"/>
      <c r="K4" s="64"/>
      <c r="L4" s="65"/>
      <c r="Q4" s="13" t="s">
        <v>126</v>
      </c>
    </row>
    <row r="5" spans="1:19" s="13" customFormat="1" ht="18" customHeight="1" x14ac:dyDescent="0.35">
      <c r="B5" s="11" t="s">
        <v>25</v>
      </c>
      <c r="C5" s="10"/>
      <c r="D5" s="10"/>
      <c r="E5" s="66" t="s">
        <v>99</v>
      </c>
      <c r="F5" s="177" t="str">
        <f>IF((E5="Stádium 2"),"  Dokumentace pro územní řízení - DUR",(IF((E5="Stádium 3"),"  Projektová dokumentace (DOS/DSP)","")))</f>
        <v xml:space="preserve">  Projektová dokumentace (DOS/DSP)</v>
      </c>
      <c r="G5" s="177"/>
      <c r="H5" s="178"/>
      <c r="I5" s="176" t="s">
        <v>100</v>
      </c>
      <c r="J5" s="175"/>
      <c r="K5" s="63" t="s">
        <v>136</v>
      </c>
      <c r="L5" s="49"/>
    </row>
    <row r="6" spans="1:19" s="13" customFormat="1" ht="18" customHeight="1" x14ac:dyDescent="0.3">
      <c r="B6" s="11" t="s">
        <v>17</v>
      </c>
      <c r="C6" s="10"/>
      <c r="D6" s="10"/>
      <c r="E6" s="63" t="s">
        <v>97</v>
      </c>
      <c r="F6" s="189"/>
      <c r="G6" s="189"/>
      <c r="H6" s="190"/>
      <c r="I6" s="176" t="s">
        <v>20</v>
      </c>
      <c r="J6" s="175"/>
      <c r="K6" s="63" t="s">
        <v>135</v>
      </c>
      <c r="L6" s="49"/>
      <c r="O6" s="53"/>
    </row>
    <row r="7" spans="1:19" s="13" customFormat="1" ht="18" customHeight="1" x14ac:dyDescent="0.25">
      <c r="B7" s="179" t="s">
        <v>21</v>
      </c>
      <c r="C7" s="162"/>
      <c r="D7" s="162"/>
      <c r="E7" s="67">
        <v>43586</v>
      </c>
      <c r="F7" s="191" t="s">
        <v>16</v>
      </c>
      <c r="G7" s="192"/>
      <c r="H7" s="193"/>
      <c r="I7" s="184" t="s">
        <v>23</v>
      </c>
      <c r="J7" s="174"/>
      <c r="K7" s="62">
        <v>2018</v>
      </c>
      <c r="L7" s="50"/>
      <c r="O7" s="54"/>
    </row>
    <row r="8" spans="1:19" s="13" customFormat="1" ht="19.5" customHeight="1" thickBot="1" x14ac:dyDescent="0.4">
      <c r="B8" s="194" t="s">
        <v>22</v>
      </c>
      <c r="C8" s="195"/>
      <c r="D8" s="195"/>
      <c r="E8" s="68">
        <v>44180</v>
      </c>
      <c r="F8" s="58" t="s">
        <v>98</v>
      </c>
      <c r="G8" s="196" t="s">
        <v>139</v>
      </c>
      <c r="H8" s="197"/>
      <c r="I8" s="161" t="s">
        <v>15</v>
      </c>
      <c r="J8" s="162"/>
      <c r="K8" s="109">
        <v>43490</v>
      </c>
      <c r="L8" s="51"/>
    </row>
    <row r="9" spans="1:19" s="13" customFormat="1" ht="9.75" customHeight="1" x14ac:dyDescent="0.35">
      <c r="B9" s="182" t="str">
        <f>F2</f>
        <v>Modernizace TNS Týniště nad Orlicí (Voklik)</v>
      </c>
      <c r="C9" s="183"/>
      <c r="D9" s="183"/>
      <c r="E9" s="183"/>
      <c r="F9" s="183"/>
      <c r="G9" s="183"/>
      <c r="H9" s="183"/>
      <c r="I9" s="183"/>
      <c r="J9" s="183"/>
      <c r="K9" s="19" t="str">
        <f>$I$5</f>
        <v>ISPROFOND:</v>
      </c>
      <c r="L9" s="52" t="str">
        <f>K5</f>
        <v>5523720005</v>
      </c>
    </row>
    <row r="10" spans="1:19" s="13" customFormat="1" ht="15" customHeight="1" x14ac:dyDescent="0.35">
      <c r="B10" s="180" t="s">
        <v>10</v>
      </c>
      <c r="C10" s="159" t="s">
        <v>0</v>
      </c>
      <c r="D10" s="159" t="s">
        <v>1</v>
      </c>
      <c r="E10" s="159" t="s">
        <v>11</v>
      </c>
      <c r="F10" s="157" t="s">
        <v>27</v>
      </c>
      <c r="G10" s="157" t="s">
        <v>2</v>
      </c>
      <c r="H10" s="157" t="s">
        <v>3</v>
      </c>
      <c r="I10" s="159" t="s">
        <v>12</v>
      </c>
      <c r="J10" s="159" t="s">
        <v>13</v>
      </c>
      <c r="K10" s="171" t="s">
        <v>89</v>
      </c>
      <c r="L10" s="172"/>
    </row>
    <row r="11" spans="1:19" s="13" customFormat="1" ht="15" customHeight="1" x14ac:dyDescent="0.35">
      <c r="B11" s="180"/>
      <c r="C11" s="159"/>
      <c r="D11" s="159"/>
      <c r="E11" s="159"/>
      <c r="F11" s="157"/>
      <c r="G11" s="157"/>
      <c r="H11" s="157"/>
      <c r="I11" s="159"/>
      <c r="J11" s="159"/>
      <c r="K11" s="171"/>
      <c r="L11" s="172"/>
    </row>
    <row r="12" spans="1:19" s="13" customFormat="1" ht="12.75" customHeight="1" thickBot="1" x14ac:dyDescent="0.4">
      <c r="B12" s="181"/>
      <c r="C12" s="160"/>
      <c r="D12" s="160"/>
      <c r="E12" s="160"/>
      <c r="F12" s="158"/>
      <c r="G12" s="158"/>
      <c r="H12" s="158"/>
      <c r="I12" s="160"/>
      <c r="J12" s="160"/>
      <c r="K12" s="20" t="s">
        <v>14</v>
      </c>
      <c r="L12" s="21" t="s">
        <v>4</v>
      </c>
    </row>
    <row r="13" spans="1:19" s="1" customFormat="1" ht="13.5" thickBot="1" x14ac:dyDescent="0.4">
      <c r="A13" s="70" t="s">
        <v>29</v>
      </c>
      <c r="B13" s="101" t="s">
        <v>19</v>
      </c>
      <c r="C13" s="102" t="s">
        <v>281</v>
      </c>
      <c r="D13" s="103"/>
      <c r="E13" s="103"/>
      <c r="F13" s="102" t="s">
        <v>140</v>
      </c>
      <c r="G13" s="104"/>
      <c r="H13" s="104"/>
      <c r="I13" s="104"/>
      <c r="J13" s="105"/>
      <c r="K13" s="104"/>
      <c r="L13" s="106"/>
    </row>
    <row r="14" spans="1:19" s="1" customFormat="1" ht="11" thickBot="1" x14ac:dyDescent="0.4">
      <c r="A14" s="71" t="s">
        <v>6</v>
      </c>
      <c r="B14" s="77">
        <f>1+MAX($B$13:B13)</f>
        <v>1</v>
      </c>
      <c r="C14" s="59" t="s">
        <v>141</v>
      </c>
      <c r="D14" s="78" t="s">
        <v>142</v>
      </c>
      <c r="E14" s="59" t="s">
        <v>143</v>
      </c>
      <c r="F14" s="79" t="s">
        <v>271</v>
      </c>
      <c r="G14" s="59" t="s">
        <v>144</v>
      </c>
      <c r="H14" s="60">
        <f>(H60-H72)*2</f>
        <v>6851.3599999999988</v>
      </c>
      <c r="I14" s="82"/>
      <c r="J14" s="60" t="str">
        <f>IF(ISNUMBER(I14),ROUND(H14*I14,3),"")</f>
        <v/>
      </c>
      <c r="K14" s="61"/>
      <c r="L14" s="76">
        <f>ROUND(H14*K14,2)</f>
        <v>0</v>
      </c>
    </row>
    <row r="15" spans="1:19" s="1" customFormat="1" x14ac:dyDescent="0.35">
      <c r="A15" s="71" t="s">
        <v>5</v>
      </c>
      <c r="B15" s="15"/>
      <c r="C15" s="12"/>
      <c r="D15" s="12"/>
      <c r="E15" s="12"/>
      <c r="F15" s="80"/>
      <c r="G15" s="6"/>
      <c r="H15" s="6"/>
      <c r="I15" s="6"/>
      <c r="J15" s="6"/>
      <c r="K15" s="6"/>
      <c r="L15" s="16"/>
    </row>
    <row r="16" spans="1:19" s="1" customFormat="1" x14ac:dyDescent="0.35">
      <c r="A16" s="71" t="s">
        <v>7</v>
      </c>
      <c r="B16" s="15"/>
      <c r="C16" s="12"/>
      <c r="D16" s="12"/>
      <c r="E16" s="12"/>
      <c r="F16" s="81" t="s">
        <v>272</v>
      </c>
      <c r="G16" s="6"/>
      <c r="H16" s="6"/>
      <c r="I16" s="6"/>
      <c r="J16" s="6"/>
      <c r="K16" s="6"/>
      <c r="L16" s="16"/>
    </row>
    <row r="17" spans="1:12" s="1" customFormat="1" ht="10.5" thickBot="1" x14ac:dyDescent="0.4">
      <c r="A17" s="71" t="s">
        <v>8</v>
      </c>
      <c r="B17" s="17"/>
      <c r="C17" s="14"/>
      <c r="D17" s="14"/>
      <c r="E17" s="14"/>
      <c r="F17" s="107" t="s">
        <v>130</v>
      </c>
      <c r="G17" s="7"/>
      <c r="H17" s="7"/>
      <c r="I17" s="7"/>
      <c r="J17" s="7"/>
      <c r="K17" s="7"/>
      <c r="L17" s="18"/>
    </row>
    <row r="18" spans="1:12" s="1" customFormat="1" ht="11" thickBot="1" x14ac:dyDescent="0.4">
      <c r="A18" s="71" t="s">
        <v>6</v>
      </c>
      <c r="B18" s="77">
        <f>1+MAX($B$13:B17)</f>
        <v>2</v>
      </c>
      <c r="C18" s="59" t="s">
        <v>141</v>
      </c>
      <c r="D18" s="78" t="s">
        <v>145</v>
      </c>
      <c r="E18" s="59" t="s">
        <v>143</v>
      </c>
      <c r="F18" s="79" t="s">
        <v>273</v>
      </c>
      <c r="G18" s="59" t="s">
        <v>144</v>
      </c>
      <c r="H18" s="60">
        <f>H56*1.9</f>
        <v>1118.9099999999999</v>
      </c>
      <c r="I18" s="82"/>
      <c r="J18" s="60" t="str">
        <f>IF(ISNUMBER(I18),ROUND(H18*I18,3),"")</f>
        <v/>
      </c>
      <c r="K18" s="61"/>
      <c r="L18" s="76">
        <f>ROUND(H18*K18,2)</f>
        <v>0</v>
      </c>
    </row>
    <row r="19" spans="1:12" s="1" customFormat="1" x14ac:dyDescent="0.35">
      <c r="A19" s="71" t="s">
        <v>5</v>
      </c>
      <c r="B19" s="15"/>
      <c r="C19" s="12"/>
      <c r="D19" s="12"/>
      <c r="E19" s="12"/>
      <c r="F19" s="80"/>
      <c r="G19" s="6"/>
      <c r="H19" s="6"/>
      <c r="I19" s="6"/>
      <c r="J19" s="6"/>
      <c r="K19" s="6"/>
      <c r="L19" s="16"/>
    </row>
    <row r="20" spans="1:12" s="1" customFormat="1" x14ac:dyDescent="0.35">
      <c r="A20" s="71" t="s">
        <v>7</v>
      </c>
      <c r="B20" s="15"/>
      <c r="C20" s="12"/>
      <c r="D20" s="12"/>
      <c r="E20" s="12"/>
      <c r="F20" s="81" t="s">
        <v>274</v>
      </c>
      <c r="G20" s="6"/>
      <c r="H20" s="6"/>
      <c r="I20" s="6"/>
      <c r="J20" s="6"/>
      <c r="K20" s="6"/>
      <c r="L20" s="16"/>
    </row>
    <row r="21" spans="1:12" s="1" customFormat="1" ht="10.5" thickBot="1" x14ac:dyDescent="0.4">
      <c r="A21" s="71" t="s">
        <v>8</v>
      </c>
      <c r="B21" s="17"/>
      <c r="C21" s="14"/>
      <c r="D21" s="14"/>
      <c r="E21" s="14"/>
      <c r="F21" s="107" t="s">
        <v>130</v>
      </c>
      <c r="G21" s="7"/>
      <c r="H21" s="7"/>
      <c r="I21" s="7"/>
      <c r="J21" s="7"/>
      <c r="K21" s="7"/>
      <c r="L21" s="18"/>
    </row>
    <row r="22" spans="1:12" s="1" customFormat="1" ht="11" thickBot="1" x14ac:dyDescent="0.4">
      <c r="A22" s="71" t="s">
        <v>6</v>
      </c>
      <c r="B22" s="77">
        <f>1+MAX($B$13:B21)</f>
        <v>3</v>
      </c>
      <c r="C22" s="59" t="s">
        <v>141</v>
      </c>
      <c r="D22" s="78" t="s">
        <v>146</v>
      </c>
      <c r="E22" s="59" t="s">
        <v>143</v>
      </c>
      <c r="F22" s="79" t="s">
        <v>276</v>
      </c>
      <c r="G22" s="59" t="s">
        <v>144</v>
      </c>
      <c r="H22" s="60">
        <f>(H48+H44)*2.3+H52*2</f>
        <v>76.835000000000008</v>
      </c>
      <c r="I22" s="82"/>
      <c r="J22" s="60" t="str">
        <f>IF(ISNUMBER(I22),ROUND(H22*I22,3),"")</f>
        <v/>
      </c>
      <c r="K22" s="61"/>
      <c r="L22" s="76">
        <f>ROUND(H22*K22,2)</f>
        <v>0</v>
      </c>
    </row>
    <row r="23" spans="1:12" s="1" customFormat="1" x14ac:dyDescent="0.35">
      <c r="A23" s="71" t="s">
        <v>5</v>
      </c>
      <c r="B23" s="15"/>
      <c r="C23" s="12"/>
      <c r="D23" s="12"/>
      <c r="E23" s="12"/>
      <c r="F23" s="80"/>
      <c r="G23" s="6"/>
      <c r="H23" s="6"/>
      <c r="I23" s="6"/>
      <c r="J23" s="6"/>
      <c r="K23" s="6"/>
      <c r="L23" s="16"/>
    </row>
    <row r="24" spans="1:12" s="1" customFormat="1" x14ac:dyDescent="0.35">
      <c r="A24" s="71" t="s">
        <v>7</v>
      </c>
      <c r="B24" s="15"/>
      <c r="C24" s="12"/>
      <c r="D24" s="12"/>
      <c r="E24" s="12"/>
      <c r="F24" s="81" t="s">
        <v>275</v>
      </c>
      <c r="G24" s="6"/>
      <c r="H24" s="6"/>
      <c r="I24" s="6"/>
      <c r="J24" s="6"/>
      <c r="K24" s="6"/>
      <c r="L24" s="16"/>
    </row>
    <row r="25" spans="1:12" s="1" customFormat="1" ht="10.5" thickBot="1" x14ac:dyDescent="0.4">
      <c r="A25" s="71" t="s">
        <v>8</v>
      </c>
      <c r="B25" s="17"/>
      <c r="C25" s="14"/>
      <c r="D25" s="14"/>
      <c r="E25" s="14"/>
      <c r="F25" s="107" t="s">
        <v>130</v>
      </c>
      <c r="G25" s="7"/>
      <c r="H25" s="7"/>
      <c r="I25" s="7"/>
      <c r="J25" s="7"/>
      <c r="K25" s="7"/>
      <c r="L25" s="18"/>
    </row>
    <row r="26" spans="1:12" s="131" customFormat="1" ht="11" thickBot="1" x14ac:dyDescent="0.4">
      <c r="A26" s="144" t="s">
        <v>6</v>
      </c>
      <c r="B26" s="145">
        <f>1+MAX($B$13:B25)</f>
        <v>4</v>
      </c>
      <c r="C26" s="141" t="s">
        <v>141</v>
      </c>
      <c r="D26" s="146" t="s">
        <v>202</v>
      </c>
      <c r="E26" s="141" t="s">
        <v>143</v>
      </c>
      <c r="F26" s="79" t="s">
        <v>277</v>
      </c>
      <c r="G26" s="141" t="s">
        <v>144</v>
      </c>
      <c r="H26" s="142">
        <f>H40*2.4*0.5</f>
        <v>461.28000000000003</v>
      </c>
      <c r="I26" s="147"/>
      <c r="J26" s="142" t="str">
        <f>IF(ISNUMBER(I26),ROUND(H26*I26,3),"")</f>
        <v/>
      </c>
      <c r="K26" s="61"/>
      <c r="L26" s="76">
        <f>ROUND(H26*K26,2)</f>
        <v>0</v>
      </c>
    </row>
    <row r="27" spans="1:12" s="131" customFormat="1" x14ac:dyDescent="0.35">
      <c r="A27" s="144" t="s">
        <v>5</v>
      </c>
      <c r="B27" s="137"/>
      <c r="C27" s="135"/>
      <c r="D27" s="135"/>
      <c r="E27" s="135"/>
      <c r="F27" s="80"/>
      <c r="G27" s="132"/>
      <c r="H27" s="132"/>
      <c r="I27" s="132"/>
      <c r="J27" s="132"/>
      <c r="K27" s="132"/>
      <c r="L27" s="138"/>
    </row>
    <row r="28" spans="1:12" s="131" customFormat="1" x14ac:dyDescent="0.35">
      <c r="A28" s="144" t="s">
        <v>7</v>
      </c>
      <c r="B28" s="137"/>
      <c r="C28" s="135"/>
      <c r="D28" s="135"/>
      <c r="E28" s="135"/>
      <c r="F28" s="81" t="s">
        <v>279</v>
      </c>
      <c r="G28" s="132"/>
      <c r="H28" s="132"/>
      <c r="I28" s="132"/>
      <c r="J28" s="132"/>
      <c r="K28" s="132"/>
      <c r="L28" s="138"/>
    </row>
    <row r="29" spans="1:12" s="131" customFormat="1" ht="10.5" thickBot="1" x14ac:dyDescent="0.4">
      <c r="A29" s="144" t="s">
        <v>8</v>
      </c>
      <c r="B29" s="139"/>
      <c r="C29" s="136"/>
      <c r="D29" s="136"/>
      <c r="E29" s="136"/>
      <c r="F29" s="107" t="s">
        <v>130</v>
      </c>
      <c r="G29" s="133"/>
      <c r="H29" s="133"/>
      <c r="I29" s="133"/>
      <c r="J29" s="133"/>
      <c r="K29" s="133"/>
      <c r="L29" s="140"/>
    </row>
    <row r="30" spans="1:12" s="131" customFormat="1" ht="11" thickBot="1" x14ac:dyDescent="0.4">
      <c r="A30" s="144" t="s">
        <v>6</v>
      </c>
      <c r="B30" s="145">
        <f>1+MAX($B$13:B29)</f>
        <v>5</v>
      </c>
      <c r="C30" s="141" t="s">
        <v>141</v>
      </c>
      <c r="D30" s="146" t="s">
        <v>213</v>
      </c>
      <c r="E30" s="141" t="s">
        <v>143</v>
      </c>
      <c r="F30" s="79" t="s">
        <v>278</v>
      </c>
      <c r="G30" s="141"/>
      <c r="H30" s="142">
        <f>H40*2.4*0.5</f>
        <v>461.28000000000003</v>
      </c>
      <c r="I30" s="147"/>
      <c r="J30" s="142" t="str">
        <f>IF(ISNUMBER(I30),ROUND(H30*I30,3),"")</f>
        <v/>
      </c>
      <c r="K30" s="61"/>
      <c r="L30" s="76">
        <f>ROUND(H30*K30,2)</f>
        <v>0</v>
      </c>
    </row>
    <row r="31" spans="1:12" s="131" customFormat="1" x14ac:dyDescent="0.35">
      <c r="A31" s="144" t="s">
        <v>5</v>
      </c>
      <c r="B31" s="137"/>
      <c r="C31" s="135"/>
      <c r="D31" s="135"/>
      <c r="E31" s="135"/>
      <c r="F31" s="80"/>
      <c r="G31" s="132"/>
      <c r="H31" s="132"/>
      <c r="I31" s="132"/>
      <c r="J31" s="132"/>
      <c r="K31" s="132"/>
      <c r="L31" s="138"/>
    </row>
    <row r="32" spans="1:12" s="131" customFormat="1" x14ac:dyDescent="0.35">
      <c r="A32" s="144" t="s">
        <v>7</v>
      </c>
      <c r="B32" s="137"/>
      <c r="C32" s="135"/>
      <c r="D32" s="135"/>
      <c r="E32" s="135"/>
      <c r="F32" s="81" t="s">
        <v>279</v>
      </c>
      <c r="G32" s="132"/>
      <c r="H32" s="132"/>
      <c r="I32" s="132"/>
      <c r="J32" s="132"/>
      <c r="K32" s="132"/>
      <c r="L32" s="138"/>
    </row>
    <row r="33" spans="1:12" s="131" customFormat="1" ht="10.5" thickBot="1" x14ac:dyDescent="0.4">
      <c r="A33" s="144" t="s">
        <v>8</v>
      </c>
      <c r="B33" s="139"/>
      <c r="C33" s="136"/>
      <c r="D33" s="136"/>
      <c r="E33" s="136"/>
      <c r="F33" s="107" t="s">
        <v>130</v>
      </c>
      <c r="G33" s="133"/>
      <c r="H33" s="133"/>
      <c r="I33" s="133"/>
      <c r="J33" s="133"/>
      <c r="K33" s="133"/>
      <c r="L33" s="140"/>
    </row>
    <row r="34" spans="1:12" s="1" customFormat="1" ht="11" thickBot="1" x14ac:dyDescent="0.4">
      <c r="A34" s="71" t="s">
        <v>6</v>
      </c>
      <c r="B34" s="77">
        <f>1+MAX($B$13:B33)</f>
        <v>6</v>
      </c>
      <c r="C34" s="59" t="s">
        <v>147</v>
      </c>
      <c r="D34" s="78"/>
      <c r="E34" s="59" t="s">
        <v>143</v>
      </c>
      <c r="F34" s="79" t="s">
        <v>149</v>
      </c>
      <c r="G34" s="59" t="s">
        <v>148</v>
      </c>
      <c r="H34" s="60">
        <f>H92*0.15</f>
        <v>2468.25</v>
      </c>
      <c r="I34" s="82"/>
      <c r="J34" s="60" t="str">
        <f>IF(ISNUMBER(I34),ROUND(H34*I34,3),"")</f>
        <v/>
      </c>
      <c r="K34" s="61"/>
      <c r="L34" s="76">
        <f>ROUND(H34*K34,2)</f>
        <v>0</v>
      </c>
    </row>
    <row r="35" spans="1:12" s="1" customFormat="1" x14ac:dyDescent="0.35">
      <c r="A35" s="71" t="s">
        <v>5</v>
      </c>
      <c r="B35" s="15"/>
      <c r="C35" s="12"/>
      <c r="D35" s="12"/>
      <c r="E35" s="12"/>
      <c r="F35" s="80"/>
      <c r="G35" s="6"/>
      <c r="H35" s="6"/>
      <c r="I35" s="6"/>
      <c r="J35" s="6"/>
      <c r="K35" s="6"/>
      <c r="L35" s="16"/>
    </row>
    <row r="36" spans="1:12" s="1" customFormat="1" x14ac:dyDescent="0.35">
      <c r="A36" s="71" t="s">
        <v>7</v>
      </c>
      <c r="B36" s="15"/>
      <c r="C36" s="12"/>
      <c r="D36" s="12"/>
      <c r="E36" s="12"/>
      <c r="F36" s="81" t="s">
        <v>280</v>
      </c>
      <c r="G36" s="6"/>
      <c r="H36" s="6"/>
      <c r="I36" s="6"/>
      <c r="J36" s="6"/>
      <c r="K36" s="6"/>
      <c r="L36" s="16"/>
    </row>
    <row r="37" spans="1:12" s="1" customFormat="1" ht="10.5" thickBot="1" x14ac:dyDescent="0.4">
      <c r="A37" s="71" t="s">
        <v>8</v>
      </c>
      <c r="B37" s="17"/>
      <c r="C37" s="14"/>
      <c r="D37" s="14"/>
      <c r="E37" s="14"/>
      <c r="F37" s="107" t="s">
        <v>130</v>
      </c>
      <c r="G37" s="7"/>
      <c r="H37" s="7"/>
      <c r="I37" s="7"/>
      <c r="J37" s="7"/>
      <c r="K37" s="7"/>
      <c r="L37" s="18"/>
    </row>
    <row r="38" spans="1:12" s="131" customFormat="1" ht="13.5" thickBot="1" x14ac:dyDescent="0.4">
      <c r="A38" s="129" t="s">
        <v>82</v>
      </c>
      <c r="B38" s="130" t="s">
        <v>245</v>
      </c>
      <c r="C38" s="156" t="str">
        <f xml:space="preserve"> CONCATENATE("za Díl ",C13)</f>
        <v>za Díl 015</v>
      </c>
      <c r="D38" s="113"/>
      <c r="E38" s="113"/>
      <c r="F38" s="111" t="s">
        <v>140</v>
      </c>
      <c r="G38" s="112"/>
      <c r="H38" s="112"/>
      <c r="I38" s="112"/>
      <c r="J38" s="154"/>
      <c r="K38" s="112"/>
      <c r="L38" s="155">
        <f>SUM(L14:L37)</f>
        <v>0</v>
      </c>
    </row>
    <row r="39" spans="1:12" s="100" customFormat="1" ht="13.5" thickBot="1" x14ac:dyDescent="0.4">
      <c r="A39" s="70" t="s">
        <v>29</v>
      </c>
      <c r="B39" s="101" t="s">
        <v>19</v>
      </c>
      <c r="C39" s="102" t="s">
        <v>142</v>
      </c>
      <c r="D39" s="103"/>
      <c r="E39" s="103"/>
      <c r="F39" s="102" t="s">
        <v>150</v>
      </c>
      <c r="G39" s="104"/>
      <c r="H39" s="104"/>
      <c r="I39" s="104"/>
      <c r="J39" s="105"/>
      <c r="K39" s="104"/>
      <c r="L39" s="106"/>
    </row>
    <row r="40" spans="1:12" ht="11" thickBot="1" x14ac:dyDescent="0.25">
      <c r="A40" s="71" t="s">
        <v>6</v>
      </c>
      <c r="B40" s="77">
        <f>1+MAX($B$13:B39)</f>
        <v>7</v>
      </c>
      <c r="C40" s="59" t="s">
        <v>151</v>
      </c>
      <c r="D40" s="78"/>
      <c r="E40" s="59" t="s">
        <v>143</v>
      </c>
      <c r="F40" s="79" t="s">
        <v>152</v>
      </c>
      <c r="G40" s="59" t="s">
        <v>148</v>
      </c>
      <c r="H40" s="60">
        <v>384.40000000000003</v>
      </c>
      <c r="I40" s="82"/>
      <c r="J40" s="60" t="str">
        <f>IF(ISNUMBER(I40),ROUND(H40*I40,3),"")</f>
        <v/>
      </c>
      <c r="K40" s="61"/>
      <c r="L40" s="76">
        <f>ROUND(H40*K40,2)</f>
        <v>0</v>
      </c>
    </row>
    <row r="41" spans="1:12" x14ac:dyDescent="0.2">
      <c r="A41" s="71" t="s">
        <v>5</v>
      </c>
      <c r="B41" s="15"/>
      <c r="C41" s="12"/>
      <c r="D41" s="12"/>
      <c r="E41" s="12"/>
      <c r="F41" s="80"/>
      <c r="G41" s="6"/>
      <c r="H41" s="6"/>
      <c r="I41" s="6"/>
      <c r="J41" s="6"/>
      <c r="K41" s="6"/>
      <c r="L41" s="16"/>
    </row>
    <row r="42" spans="1:12" x14ac:dyDescent="0.2">
      <c r="A42" s="71" t="s">
        <v>7</v>
      </c>
      <c r="B42" s="15"/>
      <c r="C42" s="12"/>
      <c r="D42" s="12"/>
      <c r="E42" s="12"/>
      <c r="F42" s="81" t="s">
        <v>153</v>
      </c>
      <c r="G42" s="6"/>
      <c r="H42" s="6"/>
      <c r="I42" s="6"/>
      <c r="J42" s="6"/>
      <c r="K42" s="6"/>
      <c r="L42" s="16"/>
    </row>
    <row r="43" spans="1:12" ht="10.5" thickBot="1" x14ac:dyDescent="0.25">
      <c r="A43" s="71" t="s">
        <v>8</v>
      </c>
      <c r="B43" s="17"/>
      <c r="C43" s="14"/>
      <c r="D43" s="14"/>
      <c r="E43" s="14"/>
      <c r="F43" s="107" t="s">
        <v>130</v>
      </c>
      <c r="G43" s="7"/>
      <c r="H43" s="7"/>
      <c r="I43" s="7"/>
      <c r="J43" s="7"/>
      <c r="K43" s="7"/>
      <c r="L43" s="18"/>
    </row>
    <row r="44" spans="1:12" ht="11" thickBot="1" x14ac:dyDescent="0.25">
      <c r="A44" s="71" t="s">
        <v>6</v>
      </c>
      <c r="B44" s="77">
        <f>1+MAX($B$13:B43)</f>
        <v>8</v>
      </c>
      <c r="C44" s="59" t="s">
        <v>154</v>
      </c>
      <c r="D44" s="78"/>
      <c r="E44" s="59" t="s">
        <v>143</v>
      </c>
      <c r="F44" s="79" t="s">
        <v>155</v>
      </c>
      <c r="G44" s="59" t="s">
        <v>148</v>
      </c>
      <c r="H44" s="60">
        <v>3.25</v>
      </c>
      <c r="I44" s="82"/>
      <c r="J44" s="60" t="str">
        <f>IF(ISNUMBER(I44),ROUND(H44*I44,3),"")</f>
        <v/>
      </c>
      <c r="K44" s="61"/>
      <c r="L44" s="76">
        <f>ROUND(H44*K44,2)</f>
        <v>0</v>
      </c>
    </row>
    <row r="45" spans="1:12" x14ac:dyDescent="0.2">
      <c r="A45" s="71" t="s">
        <v>5</v>
      </c>
      <c r="B45" s="15"/>
      <c r="C45" s="12"/>
      <c r="D45" s="12"/>
      <c r="E45" s="12"/>
      <c r="F45" s="80"/>
      <c r="G45" s="6"/>
      <c r="H45" s="6"/>
      <c r="I45" s="6"/>
      <c r="J45" s="6"/>
      <c r="K45" s="6"/>
      <c r="L45" s="16"/>
    </row>
    <row r="46" spans="1:12" x14ac:dyDescent="0.2">
      <c r="A46" s="71" t="s">
        <v>7</v>
      </c>
      <c r="B46" s="15"/>
      <c r="C46" s="12"/>
      <c r="D46" s="12"/>
      <c r="E46" s="12"/>
      <c r="F46" s="81" t="s">
        <v>156</v>
      </c>
      <c r="G46" s="6"/>
      <c r="H46" s="6"/>
      <c r="I46" s="6"/>
      <c r="J46" s="6"/>
      <c r="K46" s="6"/>
      <c r="L46" s="16"/>
    </row>
    <row r="47" spans="1:12" ht="10.5" thickBot="1" x14ac:dyDescent="0.25">
      <c r="A47" s="71" t="s">
        <v>8</v>
      </c>
      <c r="B47" s="17"/>
      <c r="C47" s="14"/>
      <c r="D47" s="14"/>
      <c r="E47" s="14"/>
      <c r="F47" s="107" t="s">
        <v>130</v>
      </c>
      <c r="G47" s="7"/>
      <c r="H47" s="7"/>
      <c r="I47" s="7"/>
      <c r="J47" s="7"/>
      <c r="K47" s="7"/>
      <c r="L47" s="18"/>
    </row>
    <row r="48" spans="1:12" ht="11" thickBot="1" x14ac:dyDescent="0.25">
      <c r="A48" s="71" t="s">
        <v>6</v>
      </c>
      <c r="B48" s="77">
        <f>1+MAX($B$13:B47)</f>
        <v>9</v>
      </c>
      <c r="C48" s="59" t="s">
        <v>157</v>
      </c>
      <c r="D48" s="78"/>
      <c r="E48" s="59" t="s">
        <v>143</v>
      </c>
      <c r="F48" s="79" t="s">
        <v>158</v>
      </c>
      <c r="G48" s="59" t="s">
        <v>148</v>
      </c>
      <c r="H48" s="60">
        <v>8.2000000000000011</v>
      </c>
      <c r="I48" s="82"/>
      <c r="J48" s="60" t="str">
        <f>IF(ISNUMBER(I48),ROUND(H48*I48,3),"")</f>
        <v/>
      </c>
      <c r="K48" s="61"/>
      <c r="L48" s="76">
        <f>ROUND(H48*K48,2)</f>
        <v>0</v>
      </c>
    </row>
    <row r="49" spans="1:12" x14ac:dyDescent="0.2">
      <c r="A49" s="71" t="s">
        <v>5</v>
      </c>
      <c r="B49" s="15"/>
      <c r="C49" s="12"/>
      <c r="D49" s="12"/>
      <c r="E49" s="12"/>
      <c r="F49" s="80"/>
      <c r="G49" s="6"/>
      <c r="H49" s="6"/>
      <c r="I49" s="6"/>
      <c r="J49" s="6"/>
      <c r="K49" s="6"/>
      <c r="L49" s="16"/>
    </row>
    <row r="50" spans="1:12" x14ac:dyDescent="0.2">
      <c r="A50" s="71" t="s">
        <v>7</v>
      </c>
      <c r="B50" s="15"/>
      <c r="C50" s="12"/>
      <c r="D50" s="12"/>
      <c r="E50" s="12"/>
      <c r="F50" s="81" t="s">
        <v>159</v>
      </c>
      <c r="G50" s="6"/>
      <c r="H50" s="6"/>
      <c r="I50" s="6"/>
      <c r="J50" s="6"/>
      <c r="K50" s="6"/>
      <c r="L50" s="16"/>
    </row>
    <row r="51" spans="1:12" ht="10.5" thickBot="1" x14ac:dyDescent="0.25">
      <c r="A51" s="71" t="s">
        <v>8</v>
      </c>
      <c r="B51" s="17"/>
      <c r="C51" s="14"/>
      <c r="D51" s="14"/>
      <c r="E51" s="14"/>
      <c r="F51" s="107" t="s">
        <v>130</v>
      </c>
      <c r="G51" s="7"/>
      <c r="H51" s="7"/>
      <c r="I51" s="7"/>
      <c r="J51" s="7"/>
      <c r="K51" s="7"/>
      <c r="L51" s="18"/>
    </row>
    <row r="52" spans="1:12" ht="11" thickBot="1" x14ac:dyDescent="0.25">
      <c r="A52" s="71" t="s">
        <v>6</v>
      </c>
      <c r="B52" s="77">
        <f>1+MAX($B$13:B51)</f>
        <v>10</v>
      </c>
      <c r="C52" s="59" t="s">
        <v>160</v>
      </c>
      <c r="D52" s="78"/>
      <c r="E52" s="59" t="s">
        <v>143</v>
      </c>
      <c r="F52" s="79" t="s">
        <v>161</v>
      </c>
      <c r="G52" s="59" t="s">
        <v>148</v>
      </c>
      <c r="H52" s="60">
        <v>25.25</v>
      </c>
      <c r="I52" s="82"/>
      <c r="J52" s="60" t="str">
        <f>IF(ISNUMBER(I52),ROUND(H52*I52,3),"")</f>
        <v/>
      </c>
      <c r="K52" s="61"/>
      <c r="L52" s="76">
        <f>ROUND(H52*K52,2)</f>
        <v>0</v>
      </c>
    </row>
    <row r="53" spans="1:12" x14ac:dyDescent="0.2">
      <c r="A53" s="71" t="s">
        <v>5</v>
      </c>
      <c r="B53" s="15"/>
      <c r="C53" s="12"/>
      <c r="D53" s="12"/>
      <c r="E53" s="12"/>
      <c r="F53" s="80"/>
      <c r="G53" s="6"/>
      <c r="H53" s="6"/>
      <c r="I53" s="6"/>
      <c r="J53" s="6"/>
      <c r="K53" s="6"/>
      <c r="L53" s="16"/>
    </row>
    <row r="54" spans="1:12" x14ac:dyDescent="0.2">
      <c r="A54" s="71" t="s">
        <v>7</v>
      </c>
      <c r="B54" s="15"/>
      <c r="C54" s="12"/>
      <c r="D54" s="12"/>
      <c r="E54" s="12"/>
      <c r="F54" s="81" t="s">
        <v>162</v>
      </c>
      <c r="G54" s="6"/>
      <c r="H54" s="6"/>
      <c r="I54" s="6"/>
      <c r="J54" s="6"/>
      <c r="K54" s="6"/>
      <c r="L54" s="16"/>
    </row>
    <row r="55" spans="1:12" ht="10.5" thickBot="1" x14ac:dyDescent="0.25">
      <c r="A55" s="71" t="s">
        <v>8</v>
      </c>
      <c r="B55" s="17"/>
      <c r="C55" s="14"/>
      <c r="D55" s="14"/>
      <c r="E55" s="14"/>
      <c r="F55" s="107" t="s">
        <v>130</v>
      </c>
      <c r="G55" s="7"/>
      <c r="H55" s="7"/>
      <c r="I55" s="7"/>
      <c r="J55" s="7"/>
      <c r="K55" s="7"/>
      <c r="L55" s="18"/>
    </row>
    <row r="56" spans="1:12" ht="11" thickBot="1" x14ac:dyDescent="0.25">
      <c r="A56" s="71" t="s">
        <v>6</v>
      </c>
      <c r="B56" s="77">
        <f>1+MAX($B$13:B55)</f>
        <v>11</v>
      </c>
      <c r="C56" s="59" t="s">
        <v>163</v>
      </c>
      <c r="D56" s="78"/>
      <c r="E56" s="59" t="s">
        <v>143</v>
      </c>
      <c r="F56" s="79" t="s">
        <v>164</v>
      </c>
      <c r="G56" s="59" t="s">
        <v>148</v>
      </c>
      <c r="H56" s="60">
        <v>588.9</v>
      </c>
      <c r="I56" s="82"/>
      <c r="J56" s="60" t="str">
        <f>IF(ISNUMBER(I56),ROUND(H56*I56,3),"")</f>
        <v/>
      </c>
      <c r="K56" s="61"/>
      <c r="L56" s="76">
        <f>ROUND(H56*K56,2)</f>
        <v>0</v>
      </c>
    </row>
    <row r="57" spans="1:12" x14ac:dyDescent="0.2">
      <c r="A57" s="71" t="s">
        <v>5</v>
      </c>
      <c r="B57" s="15"/>
      <c r="C57" s="12"/>
      <c r="D57" s="12"/>
      <c r="E57" s="12"/>
      <c r="F57" s="80"/>
      <c r="G57" s="6"/>
      <c r="H57" s="6"/>
      <c r="I57" s="6"/>
      <c r="J57" s="6"/>
      <c r="K57" s="6"/>
      <c r="L57" s="16"/>
    </row>
    <row r="58" spans="1:12" x14ac:dyDescent="0.2">
      <c r="A58" s="71" t="s">
        <v>7</v>
      </c>
      <c r="B58" s="15"/>
      <c r="C58" s="12"/>
      <c r="D58" s="12"/>
      <c r="E58" s="12"/>
      <c r="F58" s="81" t="s">
        <v>165</v>
      </c>
      <c r="G58" s="6"/>
      <c r="H58" s="6"/>
      <c r="I58" s="6"/>
      <c r="J58" s="6"/>
      <c r="K58" s="6"/>
      <c r="L58" s="16"/>
    </row>
    <row r="59" spans="1:12" ht="10.5" thickBot="1" x14ac:dyDescent="0.25">
      <c r="A59" s="71" t="s">
        <v>8</v>
      </c>
      <c r="B59" s="17"/>
      <c r="C59" s="14"/>
      <c r="D59" s="14"/>
      <c r="E59" s="14"/>
      <c r="F59" s="107" t="s">
        <v>130</v>
      </c>
      <c r="G59" s="7"/>
      <c r="H59" s="7"/>
      <c r="I59" s="7"/>
      <c r="J59" s="7"/>
      <c r="K59" s="7"/>
      <c r="L59" s="18"/>
    </row>
    <row r="60" spans="1:12" ht="11" thickBot="1" x14ac:dyDescent="0.25">
      <c r="A60" s="71" t="s">
        <v>6</v>
      </c>
      <c r="B60" s="77">
        <f>1+MAX($B$13:B59)</f>
        <v>12</v>
      </c>
      <c r="C60" s="59" t="s">
        <v>171</v>
      </c>
      <c r="D60" s="78"/>
      <c r="E60" s="59" t="s">
        <v>143</v>
      </c>
      <c r="F60" s="79" t="s">
        <v>172</v>
      </c>
      <c r="G60" s="59" t="s">
        <v>148</v>
      </c>
      <c r="H60" s="60">
        <f>2667+(1832+872)*0.6+7.1*6.8</f>
        <v>4337.6799999999994</v>
      </c>
      <c r="I60" s="82"/>
      <c r="J60" s="60" t="str">
        <f>IF(ISNUMBER(I60),ROUND(H60*I60,3),"")</f>
        <v/>
      </c>
      <c r="K60" s="61"/>
      <c r="L60" s="76">
        <f>ROUND(H60*K60,2)</f>
        <v>0</v>
      </c>
    </row>
    <row r="61" spans="1:12" x14ac:dyDescent="0.2">
      <c r="A61" s="71" t="s">
        <v>5</v>
      </c>
      <c r="B61" s="15"/>
      <c r="C61" s="12"/>
      <c r="D61" s="12"/>
      <c r="E61" s="12"/>
      <c r="F61" s="80"/>
      <c r="G61" s="6"/>
      <c r="H61" s="6"/>
      <c r="I61" s="6"/>
      <c r="J61" s="6"/>
      <c r="K61" s="6"/>
      <c r="L61" s="16"/>
    </row>
    <row r="62" spans="1:12" x14ac:dyDescent="0.2">
      <c r="A62" s="71" t="s">
        <v>7</v>
      </c>
      <c r="B62" s="15"/>
      <c r="C62" s="12"/>
      <c r="D62" s="12"/>
      <c r="E62" s="12"/>
      <c r="F62" s="81" t="s">
        <v>270</v>
      </c>
      <c r="G62" s="6"/>
      <c r="H62" s="6"/>
      <c r="I62" s="6"/>
      <c r="J62" s="6"/>
      <c r="K62" s="6"/>
      <c r="L62" s="16"/>
    </row>
    <row r="63" spans="1:12" ht="10.5" thickBot="1" x14ac:dyDescent="0.25">
      <c r="A63" s="71" t="s">
        <v>8</v>
      </c>
      <c r="B63" s="17"/>
      <c r="C63" s="14"/>
      <c r="D63" s="14"/>
      <c r="E63" s="14"/>
      <c r="F63" s="107" t="s">
        <v>130</v>
      </c>
      <c r="G63" s="7"/>
      <c r="H63" s="7"/>
      <c r="I63" s="7"/>
      <c r="J63" s="7"/>
      <c r="K63" s="7"/>
      <c r="L63" s="18"/>
    </row>
    <row r="64" spans="1:12" ht="11" thickBot="1" x14ac:dyDescent="0.25">
      <c r="A64" s="71" t="s">
        <v>6</v>
      </c>
      <c r="B64" s="77">
        <f>1+MAX($B$13:B63)</f>
        <v>13</v>
      </c>
      <c r="C64" s="59" t="s">
        <v>166</v>
      </c>
      <c r="D64" s="78"/>
      <c r="E64" s="59" t="s">
        <v>143</v>
      </c>
      <c r="F64" s="79" t="s">
        <v>167</v>
      </c>
      <c r="G64" s="59" t="s">
        <v>148</v>
      </c>
      <c r="H64" s="60">
        <f>H72+H80+H84+H88</f>
        <v>9065.3599999999988</v>
      </c>
      <c r="I64" s="82"/>
      <c r="J64" s="60" t="str">
        <f>IF(ISNUMBER(I64),ROUND(H64*I64,3),"")</f>
        <v/>
      </c>
      <c r="K64" s="61"/>
      <c r="L64" s="76">
        <f>ROUND(H64*K64,2)</f>
        <v>0</v>
      </c>
    </row>
    <row r="65" spans="1:12" x14ac:dyDescent="0.2">
      <c r="A65" s="71" t="s">
        <v>5</v>
      </c>
      <c r="B65" s="15"/>
      <c r="C65" s="12"/>
      <c r="D65" s="12"/>
      <c r="E65" s="12"/>
      <c r="F65" s="80"/>
      <c r="G65" s="6"/>
      <c r="H65" s="6"/>
      <c r="I65" s="6"/>
      <c r="J65" s="6"/>
      <c r="K65" s="6"/>
      <c r="L65" s="16"/>
    </row>
    <row r="66" spans="1:12" x14ac:dyDescent="0.2">
      <c r="A66" s="71" t="s">
        <v>7</v>
      </c>
      <c r="B66" s="15"/>
      <c r="C66" s="12"/>
      <c r="D66" s="12"/>
      <c r="E66" s="12"/>
      <c r="F66" s="81" t="s">
        <v>168</v>
      </c>
      <c r="G66" s="6"/>
      <c r="H66" s="6"/>
      <c r="I66" s="6"/>
      <c r="J66" s="6"/>
      <c r="K66" s="6"/>
      <c r="L66" s="16"/>
    </row>
    <row r="67" spans="1:12" ht="10.5" thickBot="1" x14ac:dyDescent="0.25">
      <c r="A67" s="71" t="s">
        <v>8</v>
      </c>
      <c r="B67" s="17"/>
      <c r="C67" s="14"/>
      <c r="D67" s="14"/>
      <c r="E67" s="14"/>
      <c r="F67" s="107" t="s">
        <v>130</v>
      </c>
      <c r="G67" s="7"/>
      <c r="H67" s="7"/>
      <c r="I67" s="7"/>
      <c r="J67" s="7"/>
      <c r="K67" s="7"/>
      <c r="L67" s="18"/>
    </row>
    <row r="68" spans="1:12" ht="11" thickBot="1" x14ac:dyDescent="0.25">
      <c r="A68" s="71" t="s">
        <v>6</v>
      </c>
      <c r="B68" s="77">
        <f>1+MAX($B$13:B67)</f>
        <v>14</v>
      </c>
      <c r="C68" s="59" t="s">
        <v>169</v>
      </c>
      <c r="D68" s="78"/>
      <c r="E68" s="59" t="s">
        <v>143</v>
      </c>
      <c r="F68" s="79" t="s">
        <v>170</v>
      </c>
      <c r="G68" s="59" t="s">
        <v>119</v>
      </c>
      <c r="H68" s="60">
        <v>357</v>
      </c>
      <c r="I68" s="82"/>
      <c r="J68" s="60" t="str">
        <f>IF(ISNUMBER(I68),ROUND(H68*I68,3),"")</f>
        <v/>
      </c>
      <c r="K68" s="61"/>
      <c r="L68" s="76">
        <f>ROUND(H68*K68,2)</f>
        <v>0</v>
      </c>
    </row>
    <row r="69" spans="1:12" x14ac:dyDescent="0.2">
      <c r="A69" s="71" t="s">
        <v>5</v>
      </c>
      <c r="B69" s="15"/>
      <c r="C69" s="12"/>
      <c r="D69" s="12"/>
      <c r="E69" s="12"/>
      <c r="F69" s="80"/>
      <c r="G69" s="6"/>
      <c r="H69" s="6"/>
      <c r="I69" s="6"/>
      <c r="J69" s="6"/>
      <c r="K69" s="6"/>
      <c r="L69" s="16"/>
    </row>
    <row r="70" spans="1:12" x14ac:dyDescent="0.2">
      <c r="A70" s="71" t="s">
        <v>7</v>
      </c>
      <c r="B70" s="15"/>
      <c r="C70" s="12"/>
      <c r="D70" s="12"/>
      <c r="E70" s="12"/>
      <c r="F70" s="81"/>
      <c r="G70" s="6"/>
      <c r="H70" s="6"/>
      <c r="I70" s="6"/>
      <c r="J70" s="6"/>
      <c r="K70" s="6"/>
      <c r="L70" s="16"/>
    </row>
    <row r="71" spans="1:12" ht="10.5" thickBot="1" x14ac:dyDescent="0.25">
      <c r="A71" s="71" t="s">
        <v>8</v>
      </c>
      <c r="B71" s="17"/>
      <c r="C71" s="14"/>
      <c r="D71" s="14"/>
      <c r="E71" s="14"/>
      <c r="F71" s="107" t="s">
        <v>130</v>
      </c>
      <c r="G71" s="7"/>
      <c r="H71" s="7"/>
      <c r="I71" s="7"/>
      <c r="J71" s="7"/>
      <c r="K71" s="7"/>
      <c r="L71" s="18"/>
    </row>
    <row r="72" spans="1:12" ht="11" thickBot="1" x14ac:dyDescent="0.25">
      <c r="A72" s="71" t="s">
        <v>6</v>
      </c>
      <c r="B72" s="77">
        <f>1+MAX($B$13:B71)</f>
        <v>15</v>
      </c>
      <c r="C72" s="59" t="s">
        <v>173</v>
      </c>
      <c r="D72" s="78"/>
      <c r="E72" s="59" t="s">
        <v>143</v>
      </c>
      <c r="F72" s="79" t="s">
        <v>174</v>
      </c>
      <c r="G72" s="59" t="s">
        <v>148</v>
      </c>
      <c r="H72" s="60">
        <v>912</v>
      </c>
      <c r="I72" s="82"/>
      <c r="J72" s="60" t="str">
        <f>IF(ISNUMBER(I72),ROUND(H72*I72,3),"")</f>
        <v/>
      </c>
      <c r="K72" s="61"/>
      <c r="L72" s="76">
        <f>ROUND(H72*K72,2)</f>
        <v>0</v>
      </c>
    </row>
    <row r="73" spans="1:12" x14ac:dyDescent="0.2">
      <c r="A73" s="71" t="s">
        <v>5</v>
      </c>
      <c r="B73" s="15"/>
      <c r="C73" s="12"/>
      <c r="D73" s="12"/>
      <c r="E73" s="12"/>
      <c r="F73" s="80"/>
      <c r="G73" s="6"/>
      <c r="H73" s="6"/>
      <c r="I73" s="6"/>
      <c r="J73" s="6"/>
      <c r="K73" s="6"/>
      <c r="L73" s="16"/>
    </row>
    <row r="74" spans="1:12" x14ac:dyDescent="0.2">
      <c r="A74" s="71" t="s">
        <v>7</v>
      </c>
      <c r="B74" s="15"/>
      <c r="C74" s="12"/>
      <c r="D74" s="12"/>
      <c r="E74" s="12"/>
      <c r="F74" s="81"/>
      <c r="G74" s="6"/>
      <c r="H74" s="6"/>
      <c r="I74" s="6"/>
      <c r="J74" s="6"/>
      <c r="K74" s="6"/>
      <c r="L74" s="16"/>
    </row>
    <row r="75" spans="1:12" ht="10.5" thickBot="1" x14ac:dyDescent="0.25">
      <c r="A75" s="71" t="s">
        <v>8</v>
      </c>
      <c r="B75" s="17"/>
      <c r="C75" s="14"/>
      <c r="D75" s="14"/>
      <c r="E75" s="14"/>
      <c r="F75" s="107" t="s">
        <v>130</v>
      </c>
      <c r="G75" s="7"/>
      <c r="H75" s="7"/>
      <c r="I75" s="7"/>
      <c r="J75" s="7"/>
      <c r="K75" s="7"/>
      <c r="L75" s="18"/>
    </row>
    <row r="76" spans="1:12" ht="11" thickBot="1" x14ac:dyDescent="0.25">
      <c r="A76" s="71" t="s">
        <v>6</v>
      </c>
      <c r="B76" s="77">
        <f>1+MAX($B$13:B75)</f>
        <v>16</v>
      </c>
      <c r="C76" s="59" t="s">
        <v>175</v>
      </c>
      <c r="D76" s="78"/>
      <c r="E76" s="59" t="s">
        <v>143</v>
      </c>
      <c r="F76" s="79" t="s">
        <v>176</v>
      </c>
      <c r="G76" s="59" t="s">
        <v>148</v>
      </c>
      <c r="H76" s="60">
        <f>H60+H68*0.25</f>
        <v>4426.9299999999994</v>
      </c>
      <c r="I76" s="82"/>
      <c r="J76" s="60" t="str">
        <f>IF(ISNUMBER(I76),ROUND(H76*I76,3),"")</f>
        <v/>
      </c>
      <c r="K76" s="61"/>
      <c r="L76" s="76">
        <f>ROUND(H76*K76,2)</f>
        <v>0</v>
      </c>
    </row>
    <row r="77" spans="1:12" x14ac:dyDescent="0.2">
      <c r="A77" s="71" t="s">
        <v>5</v>
      </c>
      <c r="B77" s="15"/>
      <c r="C77" s="12"/>
      <c r="D77" s="12"/>
      <c r="E77" s="12"/>
      <c r="F77" s="80"/>
      <c r="G77" s="6"/>
      <c r="H77" s="6"/>
      <c r="I77" s="6"/>
      <c r="J77" s="6"/>
      <c r="K77" s="6"/>
      <c r="L77" s="16"/>
    </row>
    <row r="78" spans="1:12" x14ac:dyDescent="0.2">
      <c r="A78" s="71" t="s">
        <v>7</v>
      </c>
      <c r="B78" s="15"/>
      <c r="C78" s="12"/>
      <c r="D78" s="12"/>
      <c r="E78" s="12"/>
      <c r="F78" s="81" t="s">
        <v>177</v>
      </c>
      <c r="G78" s="6"/>
      <c r="H78" s="6"/>
      <c r="I78" s="6"/>
      <c r="J78" s="6"/>
      <c r="K78" s="6"/>
      <c r="L78" s="16"/>
    </row>
    <row r="79" spans="1:12" ht="10.5" thickBot="1" x14ac:dyDescent="0.25">
      <c r="A79" s="71" t="s">
        <v>8</v>
      </c>
      <c r="B79" s="17"/>
      <c r="C79" s="14"/>
      <c r="D79" s="14"/>
      <c r="E79" s="14"/>
      <c r="F79" s="107" t="s">
        <v>130</v>
      </c>
      <c r="G79" s="7"/>
      <c r="H79" s="7"/>
      <c r="I79" s="7"/>
      <c r="J79" s="7"/>
      <c r="K79" s="7"/>
      <c r="L79" s="18"/>
    </row>
    <row r="80" spans="1:12" ht="11" thickBot="1" x14ac:dyDescent="0.25">
      <c r="A80" s="71" t="s">
        <v>6</v>
      </c>
      <c r="B80" s="77">
        <f>1+MAX($B$13:B79)</f>
        <v>17</v>
      </c>
      <c r="C80" s="59" t="s">
        <v>178</v>
      </c>
      <c r="D80" s="78"/>
      <c r="E80" s="59" t="s">
        <v>143</v>
      </c>
      <c r="F80" s="79" t="s">
        <v>179</v>
      </c>
      <c r="G80" s="59" t="s">
        <v>148</v>
      </c>
      <c r="H80" s="60">
        <f>(1832+872)*0.4</f>
        <v>1081.6000000000001</v>
      </c>
      <c r="I80" s="82"/>
      <c r="J80" s="60" t="str">
        <f>IF(ISNUMBER(I80),ROUND(H80*I80,3),"")</f>
        <v/>
      </c>
      <c r="K80" s="61"/>
      <c r="L80" s="76">
        <f>ROUND(H80*K80,2)</f>
        <v>0</v>
      </c>
    </row>
    <row r="81" spans="1:12" x14ac:dyDescent="0.2">
      <c r="A81" s="71" t="s">
        <v>5</v>
      </c>
      <c r="B81" s="15"/>
      <c r="C81" s="12"/>
      <c r="D81" s="12"/>
      <c r="E81" s="12"/>
      <c r="F81" s="80"/>
      <c r="G81" s="6"/>
      <c r="H81" s="6"/>
      <c r="I81" s="6"/>
      <c r="J81" s="6"/>
      <c r="K81" s="6"/>
      <c r="L81" s="16"/>
    </row>
    <row r="82" spans="1:12" x14ac:dyDescent="0.2">
      <c r="A82" s="71" t="s">
        <v>7</v>
      </c>
      <c r="B82" s="15"/>
      <c r="C82" s="12"/>
      <c r="D82" s="12"/>
      <c r="E82" s="12"/>
      <c r="F82" s="81" t="s">
        <v>268</v>
      </c>
      <c r="G82" s="6"/>
      <c r="H82" s="6"/>
      <c r="I82" s="6"/>
      <c r="J82" s="6"/>
      <c r="K82" s="6"/>
      <c r="L82" s="16"/>
    </row>
    <row r="83" spans="1:12" ht="10.5" thickBot="1" x14ac:dyDescent="0.25">
      <c r="A83" s="71" t="s">
        <v>8</v>
      </c>
      <c r="B83" s="17"/>
      <c r="C83" s="14"/>
      <c r="D83" s="14"/>
      <c r="E83" s="14"/>
      <c r="F83" s="107" t="s">
        <v>130</v>
      </c>
      <c r="G83" s="7"/>
      <c r="H83" s="7"/>
      <c r="I83" s="7"/>
      <c r="J83" s="7"/>
      <c r="K83" s="7"/>
      <c r="L83" s="18"/>
    </row>
    <row r="84" spans="1:12" ht="11" thickBot="1" x14ac:dyDescent="0.25">
      <c r="A84" s="71" t="s">
        <v>6</v>
      </c>
      <c r="B84" s="77">
        <f>1+MAX($B$13:B83)</f>
        <v>18</v>
      </c>
      <c r="C84" s="59" t="s">
        <v>180</v>
      </c>
      <c r="D84" s="78"/>
      <c r="E84" s="59" t="s">
        <v>143</v>
      </c>
      <c r="F84" s="79" t="s">
        <v>181</v>
      </c>
      <c r="G84" s="59" t="s">
        <v>148</v>
      </c>
      <c r="H84" s="60">
        <f>5204+(1832+872)*0.6+5.1*13.6</f>
        <v>6895.7599999999993</v>
      </c>
      <c r="I84" s="82"/>
      <c r="J84" s="60" t="str">
        <f>IF(ISNUMBER(I84),ROUND(H84*I84,3),"")</f>
        <v/>
      </c>
      <c r="K84" s="61"/>
      <c r="L84" s="76">
        <f>ROUND(H84*K84,2)</f>
        <v>0</v>
      </c>
    </row>
    <row r="85" spans="1:12" x14ac:dyDescent="0.2">
      <c r="A85" s="71" t="s">
        <v>5</v>
      </c>
      <c r="B85" s="15"/>
      <c r="C85" s="12"/>
      <c r="D85" s="12"/>
      <c r="E85" s="12"/>
      <c r="F85" s="80"/>
      <c r="G85" s="6"/>
      <c r="H85" s="6"/>
      <c r="I85" s="6"/>
      <c r="J85" s="6"/>
      <c r="K85" s="6"/>
      <c r="L85" s="16"/>
    </row>
    <row r="86" spans="1:12" x14ac:dyDescent="0.2">
      <c r="A86" s="71" t="s">
        <v>7</v>
      </c>
      <c r="B86" s="15"/>
      <c r="C86" s="12"/>
      <c r="D86" s="12"/>
      <c r="E86" s="12"/>
      <c r="F86" s="81" t="s">
        <v>269</v>
      </c>
      <c r="G86" s="6"/>
      <c r="H86" s="6"/>
      <c r="I86" s="6"/>
      <c r="J86" s="6"/>
      <c r="K86" s="6"/>
      <c r="L86" s="16"/>
    </row>
    <row r="87" spans="1:12" ht="10.5" thickBot="1" x14ac:dyDescent="0.25">
      <c r="A87" s="71" t="s">
        <v>8</v>
      </c>
      <c r="B87" s="17"/>
      <c r="C87" s="14"/>
      <c r="D87" s="14"/>
      <c r="E87" s="14"/>
      <c r="F87" s="107" t="s">
        <v>130</v>
      </c>
      <c r="G87" s="7"/>
      <c r="H87" s="7"/>
      <c r="I87" s="7"/>
      <c r="J87" s="7"/>
      <c r="K87" s="7"/>
      <c r="L87" s="18"/>
    </row>
    <row r="88" spans="1:12" ht="11" thickBot="1" x14ac:dyDescent="0.25">
      <c r="A88" s="71" t="s">
        <v>6</v>
      </c>
      <c r="B88" s="77">
        <f>1+MAX($B$13:B87)</f>
        <v>19</v>
      </c>
      <c r="C88" s="59" t="s">
        <v>182</v>
      </c>
      <c r="D88" s="78"/>
      <c r="E88" s="59" t="s">
        <v>143</v>
      </c>
      <c r="F88" s="79" t="s">
        <v>183</v>
      </c>
      <c r="G88" s="59" t="s">
        <v>148</v>
      </c>
      <c r="H88" s="60">
        <v>176</v>
      </c>
      <c r="I88" s="82"/>
      <c r="J88" s="60" t="str">
        <f>IF(ISNUMBER(I88),ROUND(H88*I88,3),"")</f>
        <v/>
      </c>
      <c r="K88" s="61"/>
      <c r="L88" s="76">
        <f>ROUND(H88*K88,2)</f>
        <v>0</v>
      </c>
    </row>
    <row r="89" spans="1:12" x14ac:dyDescent="0.2">
      <c r="A89" s="71" t="s">
        <v>5</v>
      </c>
      <c r="B89" s="15"/>
      <c r="C89" s="12"/>
      <c r="D89" s="12"/>
      <c r="E89" s="12"/>
      <c r="F89" s="80"/>
      <c r="G89" s="6"/>
      <c r="H89" s="6"/>
      <c r="I89" s="6"/>
      <c r="J89" s="6"/>
      <c r="K89" s="6"/>
      <c r="L89" s="16"/>
    </row>
    <row r="90" spans="1:12" x14ac:dyDescent="0.2">
      <c r="A90" s="71" t="s">
        <v>7</v>
      </c>
      <c r="B90" s="15"/>
      <c r="C90" s="12"/>
      <c r="D90" s="12"/>
      <c r="E90" s="12"/>
      <c r="F90" s="81"/>
      <c r="G90" s="6"/>
      <c r="H90" s="6"/>
      <c r="I90" s="6"/>
      <c r="J90" s="6"/>
      <c r="K90" s="6"/>
      <c r="L90" s="16"/>
    </row>
    <row r="91" spans="1:12" ht="10.5" thickBot="1" x14ac:dyDescent="0.25">
      <c r="A91" s="71" t="s">
        <v>8</v>
      </c>
      <c r="B91" s="17"/>
      <c r="C91" s="14"/>
      <c r="D91" s="14"/>
      <c r="E91" s="14"/>
      <c r="F91" s="107" t="s">
        <v>130</v>
      </c>
      <c r="G91" s="7"/>
      <c r="H91" s="7"/>
      <c r="I91" s="7"/>
      <c r="J91" s="7"/>
      <c r="K91" s="7"/>
      <c r="L91" s="18"/>
    </row>
    <row r="92" spans="1:12" ht="11" thickBot="1" x14ac:dyDescent="0.25">
      <c r="A92" s="71" t="s">
        <v>6</v>
      </c>
      <c r="B92" s="77">
        <f>1+MAX($B$13:B91)</f>
        <v>20</v>
      </c>
      <c r="C92" s="59" t="s">
        <v>186</v>
      </c>
      <c r="D92" s="78"/>
      <c r="E92" s="59" t="s">
        <v>143</v>
      </c>
      <c r="F92" s="79" t="s">
        <v>185</v>
      </c>
      <c r="G92" s="59" t="s">
        <v>184</v>
      </c>
      <c r="H92" s="60">
        <v>16455</v>
      </c>
      <c r="I92" s="82"/>
      <c r="J92" s="60" t="str">
        <f>IF(ISNUMBER(I92),ROUND(H92*I92,3),"")</f>
        <v/>
      </c>
      <c r="K92" s="61"/>
      <c r="L92" s="76">
        <f>ROUND(H92*K92,2)</f>
        <v>0</v>
      </c>
    </row>
    <row r="93" spans="1:12" x14ac:dyDescent="0.2">
      <c r="A93" s="71" t="s">
        <v>5</v>
      </c>
      <c r="B93" s="15"/>
      <c r="C93" s="12"/>
      <c r="D93" s="12"/>
      <c r="E93" s="12"/>
      <c r="F93" s="80"/>
      <c r="G93" s="6"/>
      <c r="H93" s="6"/>
      <c r="I93" s="6"/>
      <c r="J93" s="6"/>
      <c r="K93" s="6"/>
      <c r="L93" s="16"/>
    </row>
    <row r="94" spans="1:12" x14ac:dyDescent="0.2">
      <c r="A94" s="71" t="s">
        <v>7</v>
      </c>
      <c r="B94" s="15"/>
      <c r="C94" s="12"/>
      <c r="D94" s="12"/>
      <c r="E94" s="12"/>
      <c r="F94" s="81"/>
      <c r="G94" s="6"/>
      <c r="H94" s="6"/>
      <c r="I94" s="6"/>
      <c r="J94" s="6"/>
      <c r="K94" s="6"/>
      <c r="L94" s="16"/>
    </row>
    <row r="95" spans="1:12" ht="10.5" thickBot="1" x14ac:dyDescent="0.25">
      <c r="A95" s="71" t="s">
        <v>8</v>
      </c>
      <c r="B95" s="17"/>
      <c r="C95" s="14"/>
      <c r="D95" s="14"/>
      <c r="E95" s="14"/>
      <c r="F95" s="107" t="s">
        <v>130</v>
      </c>
      <c r="G95" s="7"/>
      <c r="H95" s="7"/>
      <c r="I95" s="7"/>
      <c r="J95" s="7"/>
      <c r="K95" s="7"/>
      <c r="L95" s="18"/>
    </row>
    <row r="96" spans="1:12" ht="11" thickBot="1" x14ac:dyDescent="0.25">
      <c r="A96" s="71" t="s">
        <v>6</v>
      </c>
      <c r="B96" s="77">
        <f>1+MAX($B$13:B95)</f>
        <v>21</v>
      </c>
      <c r="C96" s="59" t="s">
        <v>188</v>
      </c>
      <c r="D96" s="78"/>
      <c r="E96" s="59" t="s">
        <v>143</v>
      </c>
      <c r="F96" s="79" t="s">
        <v>187</v>
      </c>
      <c r="G96" s="59" t="s">
        <v>184</v>
      </c>
      <c r="H96" s="60">
        <v>16455</v>
      </c>
      <c r="I96" s="82"/>
      <c r="J96" s="60" t="str">
        <f>IF(ISNUMBER(I96),ROUND(H96*I96,3),"")</f>
        <v/>
      </c>
      <c r="K96" s="61"/>
      <c r="L96" s="76">
        <f>ROUND(H96*K96,2)</f>
        <v>0</v>
      </c>
    </row>
    <row r="97" spans="1:12" x14ac:dyDescent="0.2">
      <c r="A97" s="71" t="s">
        <v>5</v>
      </c>
      <c r="B97" s="15"/>
      <c r="C97" s="12"/>
      <c r="D97" s="12"/>
      <c r="E97" s="12"/>
      <c r="F97" s="80"/>
      <c r="G97" s="6"/>
      <c r="H97" s="6"/>
      <c r="I97" s="6"/>
      <c r="J97" s="6"/>
      <c r="K97" s="6"/>
      <c r="L97" s="16"/>
    </row>
    <row r="98" spans="1:12" x14ac:dyDescent="0.2">
      <c r="A98" s="71" t="s">
        <v>7</v>
      </c>
      <c r="B98" s="15"/>
      <c r="C98" s="12"/>
      <c r="D98" s="12"/>
      <c r="E98" s="12"/>
      <c r="F98" s="81"/>
      <c r="G98" s="6"/>
      <c r="H98" s="6"/>
      <c r="I98" s="6"/>
      <c r="J98" s="6"/>
      <c r="K98" s="6"/>
      <c r="L98" s="16"/>
    </row>
    <row r="99" spans="1:12" ht="10.5" thickBot="1" x14ac:dyDescent="0.25">
      <c r="A99" s="71" t="s">
        <v>8</v>
      </c>
      <c r="B99" s="17"/>
      <c r="C99" s="14"/>
      <c r="D99" s="14"/>
      <c r="E99" s="14"/>
      <c r="F99" s="107" t="s">
        <v>130</v>
      </c>
      <c r="G99" s="7"/>
      <c r="H99" s="7"/>
      <c r="I99" s="7"/>
      <c r="J99" s="7"/>
      <c r="K99" s="7"/>
      <c r="L99" s="18"/>
    </row>
    <row r="100" spans="1:12" ht="11" thickBot="1" x14ac:dyDescent="0.25">
      <c r="A100" s="71" t="s">
        <v>6</v>
      </c>
      <c r="B100" s="77">
        <f>1+MAX($B$13:B99)</f>
        <v>22</v>
      </c>
      <c r="C100" s="59" t="s">
        <v>189</v>
      </c>
      <c r="D100" s="78"/>
      <c r="E100" s="59" t="s">
        <v>143</v>
      </c>
      <c r="F100" s="79" t="s">
        <v>190</v>
      </c>
      <c r="G100" s="59" t="s">
        <v>184</v>
      </c>
      <c r="H100" s="60">
        <v>16455</v>
      </c>
      <c r="I100" s="82"/>
      <c r="J100" s="60" t="str">
        <f>IF(ISNUMBER(I100),ROUND(H100*I100,3),"")</f>
        <v/>
      </c>
      <c r="K100" s="61"/>
      <c r="L100" s="76">
        <f>ROUND(H100*K100,2)</f>
        <v>0</v>
      </c>
    </row>
    <row r="101" spans="1:12" x14ac:dyDescent="0.2">
      <c r="A101" s="71" t="s">
        <v>5</v>
      </c>
      <c r="B101" s="15"/>
      <c r="C101" s="12"/>
      <c r="D101" s="12"/>
      <c r="E101" s="12"/>
      <c r="F101" s="80"/>
      <c r="G101" s="6"/>
      <c r="H101" s="6"/>
      <c r="I101" s="6"/>
      <c r="J101" s="6"/>
      <c r="K101" s="6"/>
      <c r="L101" s="16"/>
    </row>
    <row r="102" spans="1:12" x14ac:dyDescent="0.2">
      <c r="A102" s="71" t="s">
        <v>7</v>
      </c>
      <c r="B102" s="15"/>
      <c r="C102" s="12"/>
      <c r="D102" s="12"/>
      <c r="E102" s="12"/>
      <c r="F102" s="81"/>
      <c r="G102" s="6"/>
      <c r="H102" s="6"/>
      <c r="I102" s="6"/>
      <c r="J102" s="6"/>
      <c r="K102" s="6"/>
      <c r="L102" s="16"/>
    </row>
    <row r="103" spans="1:12" ht="10.5" thickBot="1" x14ac:dyDescent="0.25">
      <c r="A103" s="71" t="s">
        <v>8</v>
      </c>
      <c r="B103" s="17"/>
      <c r="C103" s="14"/>
      <c r="D103" s="14"/>
      <c r="E103" s="14"/>
      <c r="F103" s="107" t="s">
        <v>130</v>
      </c>
      <c r="G103" s="7"/>
      <c r="H103" s="7"/>
      <c r="I103" s="7"/>
      <c r="J103" s="7"/>
      <c r="K103" s="7"/>
      <c r="L103" s="18"/>
    </row>
    <row r="104" spans="1:12" ht="11" thickBot="1" x14ac:dyDescent="0.25">
      <c r="A104" s="71" t="s">
        <v>6</v>
      </c>
      <c r="B104" s="77">
        <f>1+MAX($B$13:B103)</f>
        <v>23</v>
      </c>
      <c r="C104" s="59" t="s">
        <v>192</v>
      </c>
      <c r="D104" s="78"/>
      <c r="E104" s="59" t="s">
        <v>143</v>
      </c>
      <c r="F104" s="79" t="s">
        <v>191</v>
      </c>
      <c r="G104" s="59" t="s">
        <v>184</v>
      </c>
      <c r="H104" s="60">
        <v>16455</v>
      </c>
      <c r="I104" s="82"/>
      <c r="J104" s="60" t="str">
        <f>IF(ISNUMBER(I104),ROUND(H104*I104,3),"")</f>
        <v/>
      </c>
      <c r="K104" s="61"/>
      <c r="L104" s="76">
        <f>ROUND(H104*K104,2)</f>
        <v>0</v>
      </c>
    </row>
    <row r="105" spans="1:12" x14ac:dyDescent="0.2">
      <c r="A105" s="71" t="s">
        <v>5</v>
      </c>
      <c r="B105" s="15"/>
      <c r="C105" s="12"/>
      <c r="D105" s="12"/>
      <c r="E105" s="12"/>
      <c r="F105" s="80"/>
      <c r="G105" s="6"/>
      <c r="H105" s="6"/>
      <c r="I105" s="6"/>
      <c r="J105" s="6"/>
      <c r="K105" s="6"/>
      <c r="L105" s="16"/>
    </row>
    <row r="106" spans="1:12" x14ac:dyDescent="0.2">
      <c r="A106" s="71" t="s">
        <v>7</v>
      </c>
      <c r="B106" s="15"/>
      <c r="C106" s="12"/>
      <c r="D106" s="12"/>
      <c r="E106" s="12"/>
      <c r="F106" s="81"/>
      <c r="G106" s="6"/>
      <c r="H106" s="6"/>
      <c r="I106" s="6"/>
      <c r="J106" s="6"/>
      <c r="K106" s="6"/>
      <c r="L106" s="16"/>
    </row>
    <row r="107" spans="1:12" ht="10.5" thickBot="1" x14ac:dyDescent="0.25">
      <c r="A107" s="71" t="s">
        <v>8</v>
      </c>
      <c r="B107" s="17"/>
      <c r="C107" s="14"/>
      <c r="D107" s="14"/>
      <c r="E107" s="14"/>
      <c r="F107" s="107" t="s">
        <v>130</v>
      </c>
      <c r="G107" s="7"/>
      <c r="H107" s="7"/>
      <c r="I107" s="7"/>
      <c r="J107" s="7"/>
      <c r="K107" s="7"/>
      <c r="L107" s="18"/>
    </row>
    <row r="108" spans="1:12" ht="11" thickBot="1" x14ac:dyDescent="0.25">
      <c r="A108" s="71" t="s">
        <v>6</v>
      </c>
      <c r="B108" s="77">
        <f>1+MAX($B$13:B107)</f>
        <v>24</v>
      </c>
      <c r="C108" s="59" t="s">
        <v>194</v>
      </c>
      <c r="D108" s="78"/>
      <c r="E108" s="59" t="s">
        <v>143</v>
      </c>
      <c r="F108" s="79" t="s">
        <v>193</v>
      </c>
      <c r="G108" s="59" t="s">
        <v>148</v>
      </c>
      <c r="H108" s="60">
        <f>H104*0.01</f>
        <v>164.55</v>
      </c>
      <c r="I108" s="82"/>
      <c r="J108" s="60" t="str">
        <f>IF(ISNUMBER(I108),ROUND(H108*I108,3),"")</f>
        <v/>
      </c>
      <c r="K108" s="61"/>
      <c r="L108" s="76">
        <f>ROUND(H108*K108,2)</f>
        <v>0</v>
      </c>
    </row>
    <row r="109" spans="1:12" x14ac:dyDescent="0.2">
      <c r="A109" s="71" t="s">
        <v>5</v>
      </c>
      <c r="B109" s="15"/>
      <c r="C109" s="12"/>
      <c r="D109" s="12"/>
      <c r="E109" s="12"/>
      <c r="F109" s="80"/>
      <c r="G109" s="6"/>
      <c r="H109" s="6"/>
      <c r="I109" s="6"/>
      <c r="J109" s="6"/>
      <c r="K109" s="6"/>
      <c r="L109" s="16"/>
    </row>
    <row r="110" spans="1:12" x14ac:dyDescent="0.2">
      <c r="A110" s="71" t="s">
        <v>7</v>
      </c>
      <c r="B110" s="15"/>
      <c r="C110" s="12"/>
      <c r="D110" s="12"/>
      <c r="E110" s="12"/>
      <c r="F110" s="81" t="s">
        <v>195</v>
      </c>
      <c r="G110" s="6"/>
      <c r="H110" s="6"/>
      <c r="I110" s="6"/>
      <c r="J110" s="6"/>
      <c r="K110" s="6"/>
      <c r="L110" s="16"/>
    </row>
    <row r="111" spans="1:12" ht="10.5" thickBot="1" x14ac:dyDescent="0.25">
      <c r="A111" s="71" t="s">
        <v>8</v>
      </c>
      <c r="B111" s="17"/>
      <c r="C111" s="14"/>
      <c r="D111" s="14"/>
      <c r="E111" s="14"/>
      <c r="F111" s="107" t="s">
        <v>130</v>
      </c>
      <c r="G111" s="7"/>
      <c r="H111" s="7"/>
      <c r="I111" s="7"/>
      <c r="J111" s="7"/>
      <c r="K111" s="7"/>
      <c r="L111" s="18"/>
    </row>
    <row r="112" spans="1:12" s="134" customFormat="1" ht="13.5" thickBot="1" x14ac:dyDescent="0.25">
      <c r="A112" s="129" t="s">
        <v>82</v>
      </c>
      <c r="B112" s="130" t="s">
        <v>245</v>
      </c>
      <c r="C112" s="156" t="str">
        <f xml:space="preserve"> CONCATENATE("za Díl ",C39)</f>
        <v>za Díl 1</v>
      </c>
      <c r="D112" s="113"/>
      <c r="E112" s="113"/>
      <c r="F112" s="111" t="s">
        <v>150</v>
      </c>
      <c r="G112" s="112"/>
      <c r="H112" s="112"/>
      <c r="I112" s="112"/>
      <c r="J112" s="154"/>
      <c r="K112" s="112"/>
      <c r="L112" s="155">
        <f>SUM(L40:L111)</f>
        <v>0</v>
      </c>
    </row>
    <row r="113" spans="1:12" ht="13.5" thickBot="1" x14ac:dyDescent="0.25">
      <c r="A113" s="70" t="s">
        <v>29</v>
      </c>
      <c r="B113" s="101" t="s">
        <v>19</v>
      </c>
      <c r="C113" s="102" t="s">
        <v>145</v>
      </c>
      <c r="D113" s="103"/>
      <c r="E113" s="103"/>
      <c r="F113" s="102" t="s">
        <v>196</v>
      </c>
      <c r="G113" s="104"/>
      <c r="H113" s="104"/>
      <c r="I113" s="104"/>
      <c r="J113" s="105"/>
      <c r="K113" s="104"/>
      <c r="L113" s="106"/>
    </row>
    <row r="114" spans="1:12" ht="11" thickBot="1" x14ac:dyDescent="0.25">
      <c r="A114" s="71" t="s">
        <v>6</v>
      </c>
      <c r="B114" s="77">
        <f>1+MAX($B$13:B113)</f>
        <v>25</v>
      </c>
      <c r="C114" s="59" t="s">
        <v>197</v>
      </c>
      <c r="D114" s="78"/>
      <c r="E114" s="59" t="s">
        <v>143</v>
      </c>
      <c r="F114" s="79" t="s">
        <v>198</v>
      </c>
      <c r="G114" s="59" t="s">
        <v>119</v>
      </c>
      <c r="H114" s="60">
        <v>512</v>
      </c>
      <c r="I114" s="82"/>
      <c r="J114" s="60" t="str">
        <f>IF(ISNUMBER(I114),ROUND(H114*I114,3),"")</f>
        <v/>
      </c>
      <c r="K114" s="61"/>
      <c r="L114" s="76">
        <f>ROUND(H114*K114,2)</f>
        <v>0</v>
      </c>
    </row>
    <row r="115" spans="1:12" x14ac:dyDescent="0.2">
      <c r="A115" s="71" t="s">
        <v>5</v>
      </c>
      <c r="B115" s="15"/>
      <c r="C115" s="12"/>
      <c r="D115" s="12"/>
      <c r="E115" s="12"/>
      <c r="F115" s="80"/>
      <c r="G115" s="6"/>
      <c r="H115" s="6"/>
      <c r="I115" s="6"/>
      <c r="J115" s="6"/>
      <c r="K115" s="6"/>
      <c r="L115" s="16"/>
    </row>
    <row r="116" spans="1:12" x14ac:dyDescent="0.2">
      <c r="A116" s="71" t="s">
        <v>7</v>
      </c>
      <c r="B116" s="15"/>
      <c r="C116" s="12"/>
      <c r="D116" s="12"/>
      <c r="E116" s="12"/>
      <c r="F116" s="81"/>
      <c r="G116" s="6"/>
      <c r="H116" s="6"/>
      <c r="I116" s="6"/>
      <c r="J116" s="6"/>
      <c r="K116" s="6"/>
      <c r="L116" s="16"/>
    </row>
    <row r="117" spans="1:12" ht="10.5" thickBot="1" x14ac:dyDescent="0.25">
      <c r="A117" s="71" t="s">
        <v>8</v>
      </c>
      <c r="B117" s="17"/>
      <c r="C117" s="14"/>
      <c r="D117" s="14"/>
      <c r="E117" s="14"/>
      <c r="F117" s="107" t="s">
        <v>130</v>
      </c>
      <c r="G117" s="7"/>
      <c r="H117" s="7"/>
      <c r="I117" s="7"/>
      <c r="J117" s="7"/>
      <c r="K117" s="7"/>
      <c r="L117" s="18"/>
    </row>
    <row r="118" spans="1:12" ht="11" thickBot="1" x14ac:dyDescent="0.25">
      <c r="A118" s="71" t="s">
        <v>6</v>
      </c>
      <c r="B118" s="77">
        <f>1+MAX($B$13:B117)</f>
        <v>26</v>
      </c>
      <c r="C118" s="59" t="s">
        <v>199</v>
      </c>
      <c r="D118" s="78"/>
      <c r="E118" s="59" t="s">
        <v>143</v>
      </c>
      <c r="F118" s="79" t="s">
        <v>200</v>
      </c>
      <c r="G118" s="59" t="s">
        <v>184</v>
      </c>
      <c r="H118" s="60">
        <f>H114*2</f>
        <v>1024</v>
      </c>
      <c r="I118" s="82"/>
      <c r="J118" s="60" t="str">
        <f>IF(ISNUMBER(I118),ROUND(H118*I118,3),"")</f>
        <v/>
      </c>
      <c r="K118" s="61"/>
      <c r="L118" s="76">
        <f>ROUND(H118*K118,2)</f>
        <v>0</v>
      </c>
    </row>
    <row r="119" spans="1:12" x14ac:dyDescent="0.2">
      <c r="A119" s="71" t="s">
        <v>5</v>
      </c>
      <c r="B119" s="15"/>
      <c r="C119" s="12"/>
      <c r="D119" s="12"/>
      <c r="E119" s="12"/>
      <c r="F119" s="80"/>
      <c r="G119" s="6"/>
      <c r="H119" s="6"/>
      <c r="I119" s="6"/>
      <c r="J119" s="6"/>
      <c r="K119" s="6"/>
      <c r="L119" s="16"/>
    </row>
    <row r="120" spans="1:12" x14ac:dyDescent="0.2">
      <c r="A120" s="71" t="s">
        <v>7</v>
      </c>
      <c r="B120" s="15"/>
      <c r="C120" s="12"/>
      <c r="D120" s="12"/>
      <c r="E120" s="12"/>
      <c r="F120" s="81" t="s">
        <v>201</v>
      </c>
      <c r="G120" s="6"/>
      <c r="H120" s="6"/>
      <c r="I120" s="6"/>
      <c r="J120" s="6"/>
      <c r="K120" s="6"/>
      <c r="L120" s="16"/>
    </row>
    <row r="121" spans="1:12" ht="10.5" thickBot="1" x14ac:dyDescent="0.25">
      <c r="A121" s="71" t="s">
        <v>8</v>
      </c>
      <c r="B121" s="17"/>
      <c r="C121" s="14"/>
      <c r="D121" s="14"/>
      <c r="E121" s="14"/>
      <c r="F121" s="107" t="s">
        <v>130</v>
      </c>
      <c r="G121" s="7"/>
      <c r="H121" s="7"/>
      <c r="I121" s="7"/>
      <c r="J121" s="7"/>
      <c r="K121" s="7"/>
      <c r="L121" s="18"/>
    </row>
    <row r="122" spans="1:12" s="134" customFormat="1" ht="13.5" thickBot="1" x14ac:dyDescent="0.25">
      <c r="A122" s="129" t="s">
        <v>82</v>
      </c>
      <c r="B122" s="130" t="s">
        <v>245</v>
      </c>
      <c r="C122" s="156" t="str">
        <f xml:space="preserve"> CONCATENATE("za Díl ",C113)</f>
        <v>za Díl 2</v>
      </c>
      <c r="D122" s="113"/>
      <c r="E122" s="113"/>
      <c r="F122" s="111" t="s">
        <v>196</v>
      </c>
      <c r="G122" s="112"/>
      <c r="H122" s="112"/>
      <c r="I122" s="112"/>
      <c r="J122" s="154"/>
      <c r="K122" s="112"/>
      <c r="L122" s="155">
        <f>SUM(L114:L121)</f>
        <v>0</v>
      </c>
    </row>
    <row r="123" spans="1:12" ht="13.5" thickBot="1" x14ac:dyDescent="0.25">
      <c r="A123" s="70" t="s">
        <v>29</v>
      </c>
      <c r="B123" s="101" t="s">
        <v>19</v>
      </c>
      <c r="C123" s="102" t="s">
        <v>202</v>
      </c>
      <c r="D123" s="103"/>
      <c r="E123" s="103"/>
      <c r="F123" s="102" t="s">
        <v>203</v>
      </c>
      <c r="G123" s="104"/>
      <c r="H123" s="104"/>
      <c r="I123" s="104"/>
      <c r="J123" s="105"/>
      <c r="K123" s="104"/>
      <c r="L123" s="106"/>
    </row>
    <row r="124" spans="1:12" ht="11" thickBot="1" x14ac:dyDescent="0.25">
      <c r="A124" s="71" t="s">
        <v>6</v>
      </c>
      <c r="B124" s="77">
        <f>1+MAX($B$13:B123)</f>
        <v>27</v>
      </c>
      <c r="C124" s="59" t="s">
        <v>204</v>
      </c>
      <c r="D124" s="78"/>
      <c r="E124" s="59" t="s">
        <v>143</v>
      </c>
      <c r="F124" s="79" t="s">
        <v>205</v>
      </c>
      <c r="G124" s="59" t="s">
        <v>148</v>
      </c>
      <c r="H124" s="60">
        <f>357*0.15*1</f>
        <v>53.55</v>
      </c>
      <c r="I124" s="82"/>
      <c r="J124" s="60" t="str">
        <f>IF(ISNUMBER(I124),ROUND(H124*I124,3),"")</f>
        <v/>
      </c>
      <c r="K124" s="61"/>
      <c r="L124" s="76">
        <f>ROUND(H124*K124,2)</f>
        <v>0</v>
      </c>
    </row>
    <row r="125" spans="1:12" x14ac:dyDescent="0.2">
      <c r="A125" s="71" t="s">
        <v>5</v>
      </c>
      <c r="B125" s="15"/>
      <c r="C125" s="12"/>
      <c r="D125" s="12"/>
      <c r="E125" s="12"/>
      <c r="F125" s="80"/>
      <c r="G125" s="6"/>
      <c r="H125" s="6"/>
      <c r="I125" s="6"/>
      <c r="J125" s="6"/>
      <c r="K125" s="6"/>
      <c r="L125" s="16"/>
    </row>
    <row r="126" spans="1:12" x14ac:dyDescent="0.2">
      <c r="A126" s="71" t="s">
        <v>7</v>
      </c>
      <c r="B126" s="15"/>
      <c r="C126" s="12"/>
      <c r="D126" s="12"/>
      <c r="E126" s="12"/>
      <c r="F126" s="81" t="s">
        <v>206</v>
      </c>
      <c r="G126" s="6"/>
      <c r="H126" s="6"/>
      <c r="I126" s="6"/>
      <c r="J126" s="6"/>
      <c r="K126" s="6"/>
      <c r="L126" s="16"/>
    </row>
    <row r="127" spans="1:12" ht="10.5" thickBot="1" x14ac:dyDescent="0.25">
      <c r="A127" s="71" t="s">
        <v>8</v>
      </c>
      <c r="B127" s="17"/>
      <c r="C127" s="14"/>
      <c r="D127" s="14"/>
      <c r="E127" s="14"/>
      <c r="F127" s="107" t="s">
        <v>130</v>
      </c>
      <c r="G127" s="7"/>
      <c r="H127" s="7"/>
      <c r="I127" s="7"/>
      <c r="J127" s="7"/>
      <c r="K127" s="7"/>
      <c r="L127" s="18"/>
    </row>
    <row r="128" spans="1:12" ht="11" thickBot="1" x14ac:dyDescent="0.25">
      <c r="A128" s="71" t="s">
        <v>6</v>
      </c>
      <c r="B128" s="77">
        <f>1+MAX($B$13:B127)</f>
        <v>28</v>
      </c>
      <c r="C128" s="59" t="s">
        <v>207</v>
      </c>
      <c r="D128" s="78"/>
      <c r="E128" s="59" t="s">
        <v>143</v>
      </c>
      <c r="F128" s="79" t="s">
        <v>208</v>
      </c>
      <c r="G128" s="59" t="s">
        <v>148</v>
      </c>
      <c r="H128" s="60">
        <f>(32.5+35.5)*1.2*0.3</f>
        <v>24.479999999999997</v>
      </c>
      <c r="I128" s="82"/>
      <c r="J128" s="60" t="str">
        <f>IF(ISNUMBER(I128),ROUND(H128*I128,3),"")</f>
        <v/>
      </c>
      <c r="K128" s="61"/>
      <c r="L128" s="76">
        <f>ROUND(H128*K128,2)</f>
        <v>0</v>
      </c>
    </row>
    <row r="129" spans="1:12" x14ac:dyDescent="0.2">
      <c r="A129" s="71" t="s">
        <v>5</v>
      </c>
      <c r="B129" s="15"/>
      <c r="C129" s="12"/>
      <c r="D129" s="12"/>
      <c r="E129" s="12"/>
      <c r="F129" s="80"/>
      <c r="G129" s="6"/>
      <c r="H129" s="6"/>
      <c r="I129" s="6"/>
      <c r="J129" s="6"/>
      <c r="K129" s="6"/>
      <c r="L129" s="16"/>
    </row>
    <row r="130" spans="1:12" x14ac:dyDescent="0.2">
      <c r="A130" s="71" t="s">
        <v>7</v>
      </c>
      <c r="B130" s="15"/>
      <c r="C130" s="12"/>
      <c r="D130" s="12"/>
      <c r="E130" s="12"/>
      <c r="F130" s="81" t="s">
        <v>209</v>
      </c>
      <c r="G130" s="6"/>
      <c r="H130" s="6"/>
      <c r="I130" s="6"/>
      <c r="J130" s="6"/>
      <c r="K130" s="6"/>
      <c r="L130" s="16"/>
    </row>
    <row r="131" spans="1:12" ht="10.5" thickBot="1" x14ac:dyDescent="0.25">
      <c r="A131" s="71" t="s">
        <v>8</v>
      </c>
      <c r="B131" s="17"/>
      <c r="C131" s="14"/>
      <c r="D131" s="14"/>
      <c r="E131" s="14"/>
      <c r="F131" s="107" t="s">
        <v>130</v>
      </c>
      <c r="G131" s="7"/>
      <c r="H131" s="7"/>
      <c r="I131" s="7"/>
      <c r="J131" s="7"/>
      <c r="K131" s="7"/>
      <c r="L131" s="18"/>
    </row>
    <row r="132" spans="1:12" ht="11" thickBot="1" x14ac:dyDescent="0.25">
      <c r="A132" s="71" t="s">
        <v>6</v>
      </c>
      <c r="B132" s="77">
        <f>1+MAX($B$13:B131)</f>
        <v>29</v>
      </c>
      <c r="C132" s="59" t="s">
        <v>210</v>
      </c>
      <c r="D132" s="78"/>
      <c r="E132" s="59" t="s">
        <v>143</v>
      </c>
      <c r="F132" s="79" t="s">
        <v>211</v>
      </c>
      <c r="G132" s="59" t="s">
        <v>148</v>
      </c>
      <c r="H132" s="60">
        <f>0.6*0.3*(2.3+3.3+2.6)</f>
        <v>1.4759999999999998</v>
      </c>
      <c r="I132" s="82"/>
      <c r="J132" s="60" t="str">
        <f>IF(ISNUMBER(I132),ROUND(H132*I132,3),"")</f>
        <v/>
      </c>
      <c r="K132" s="61"/>
      <c r="L132" s="76">
        <f>ROUND(H132*K132,2)</f>
        <v>0</v>
      </c>
    </row>
    <row r="133" spans="1:12" x14ac:dyDescent="0.2">
      <c r="A133" s="71" t="s">
        <v>5</v>
      </c>
      <c r="B133" s="15"/>
      <c r="C133" s="12"/>
      <c r="D133" s="12"/>
      <c r="E133" s="12"/>
      <c r="F133" s="80"/>
      <c r="G133" s="6"/>
      <c r="H133" s="6"/>
      <c r="I133" s="6"/>
      <c r="J133" s="6"/>
      <c r="K133" s="6"/>
      <c r="L133" s="16"/>
    </row>
    <row r="134" spans="1:12" x14ac:dyDescent="0.2">
      <c r="A134" s="71" t="s">
        <v>7</v>
      </c>
      <c r="B134" s="15"/>
      <c r="C134" s="12"/>
      <c r="D134" s="12"/>
      <c r="E134" s="12"/>
      <c r="F134" s="81" t="s">
        <v>212</v>
      </c>
      <c r="G134" s="6"/>
      <c r="H134" s="6"/>
      <c r="I134" s="6"/>
      <c r="J134" s="6"/>
      <c r="K134" s="6"/>
      <c r="L134" s="16"/>
    </row>
    <row r="135" spans="1:12" ht="10.5" thickBot="1" x14ac:dyDescent="0.25">
      <c r="A135" s="71" t="s">
        <v>8</v>
      </c>
      <c r="B135" s="17"/>
      <c r="C135" s="14"/>
      <c r="D135" s="14"/>
      <c r="E135" s="14"/>
      <c r="F135" s="107" t="s">
        <v>130</v>
      </c>
      <c r="G135" s="7"/>
      <c r="H135" s="7"/>
      <c r="I135" s="7"/>
      <c r="J135" s="7"/>
      <c r="K135" s="7"/>
      <c r="L135" s="18"/>
    </row>
    <row r="136" spans="1:12" s="134" customFormat="1" ht="13.5" thickBot="1" x14ac:dyDescent="0.25">
      <c r="A136" s="129" t="s">
        <v>82</v>
      </c>
      <c r="B136" s="130" t="s">
        <v>245</v>
      </c>
      <c r="C136" s="156" t="str">
        <f xml:space="preserve"> CONCATENATE("za Díl ",C123)</f>
        <v>za Díl 4</v>
      </c>
      <c r="D136" s="113"/>
      <c r="E136" s="113"/>
      <c r="F136" s="111" t="s">
        <v>203</v>
      </c>
      <c r="G136" s="112"/>
      <c r="H136" s="112"/>
      <c r="I136" s="112"/>
      <c r="J136" s="154"/>
      <c r="K136" s="112"/>
      <c r="L136" s="155">
        <f>SUM(L124:L135)</f>
        <v>0</v>
      </c>
    </row>
    <row r="137" spans="1:12" ht="13.5" thickBot="1" x14ac:dyDescent="0.25">
      <c r="A137" s="70" t="s">
        <v>29</v>
      </c>
      <c r="B137" s="101" t="s">
        <v>19</v>
      </c>
      <c r="C137" s="102" t="s">
        <v>213</v>
      </c>
      <c r="D137" s="103"/>
      <c r="E137" s="103"/>
      <c r="F137" s="102" t="s">
        <v>214</v>
      </c>
      <c r="G137" s="104"/>
      <c r="H137" s="104"/>
      <c r="I137" s="104"/>
      <c r="J137" s="105"/>
      <c r="K137" s="104"/>
      <c r="L137" s="106"/>
    </row>
    <row r="138" spans="1:12" ht="11" thickBot="1" x14ac:dyDescent="0.25">
      <c r="A138" s="71" t="s">
        <v>6</v>
      </c>
      <c r="B138" s="77">
        <f>1+MAX($B$13:B137)</f>
        <v>30</v>
      </c>
      <c r="C138" s="59" t="s">
        <v>215</v>
      </c>
      <c r="D138" s="78"/>
      <c r="E138" s="59" t="s">
        <v>143</v>
      </c>
      <c r="F138" s="79" t="s">
        <v>216</v>
      </c>
      <c r="G138" s="59" t="s">
        <v>184</v>
      </c>
      <c r="H138" s="60">
        <v>411</v>
      </c>
      <c r="I138" s="82"/>
      <c r="J138" s="60" t="str">
        <f>IF(ISNUMBER(I138),ROUND(H138*I138,3),"")</f>
        <v/>
      </c>
      <c r="K138" s="61"/>
      <c r="L138" s="76">
        <f>ROUND(H138*K138,2)</f>
        <v>0</v>
      </c>
    </row>
    <row r="139" spans="1:12" x14ac:dyDescent="0.2">
      <c r="A139" s="71" t="s">
        <v>5</v>
      </c>
      <c r="B139" s="15"/>
      <c r="C139" s="12"/>
      <c r="D139" s="12"/>
      <c r="E139" s="12"/>
      <c r="F139" s="80"/>
      <c r="G139" s="6"/>
      <c r="H139" s="6"/>
      <c r="I139" s="6"/>
      <c r="J139" s="6"/>
      <c r="K139" s="6"/>
      <c r="L139" s="16"/>
    </row>
    <row r="140" spans="1:12" x14ac:dyDescent="0.2">
      <c r="A140" s="71" t="s">
        <v>7</v>
      </c>
      <c r="B140" s="15"/>
      <c r="C140" s="12"/>
      <c r="D140" s="12"/>
      <c r="E140" s="12"/>
      <c r="F140" s="81"/>
      <c r="G140" s="6"/>
      <c r="H140" s="6"/>
      <c r="I140" s="6"/>
      <c r="J140" s="6"/>
      <c r="K140" s="6"/>
      <c r="L140" s="16"/>
    </row>
    <row r="141" spans="1:12" ht="10.5" thickBot="1" x14ac:dyDescent="0.25">
      <c r="A141" s="71" t="s">
        <v>8</v>
      </c>
      <c r="B141" s="17"/>
      <c r="C141" s="14"/>
      <c r="D141" s="14"/>
      <c r="E141" s="14"/>
      <c r="F141" s="107" t="s">
        <v>130</v>
      </c>
      <c r="G141" s="7"/>
      <c r="H141" s="7"/>
      <c r="I141" s="7"/>
      <c r="J141" s="7"/>
      <c r="K141" s="7"/>
      <c r="L141" s="18"/>
    </row>
    <row r="142" spans="1:12" ht="11" thickBot="1" x14ac:dyDescent="0.25">
      <c r="A142" s="71" t="s">
        <v>6</v>
      </c>
      <c r="B142" s="77">
        <f>1+MAX($B$13:B141)</f>
        <v>31</v>
      </c>
      <c r="C142" s="59" t="s">
        <v>217</v>
      </c>
      <c r="D142" s="78"/>
      <c r="E142" s="59" t="s">
        <v>143</v>
      </c>
      <c r="F142" s="79" t="s">
        <v>218</v>
      </c>
      <c r="G142" s="59" t="s">
        <v>184</v>
      </c>
      <c r="H142" s="60">
        <f>3356*1.05+1718+199</f>
        <v>5440.8</v>
      </c>
      <c r="I142" s="82"/>
      <c r="J142" s="60" t="str">
        <f>IF(ISNUMBER(I142),ROUND(H142*I142,3),"")</f>
        <v/>
      </c>
      <c r="K142" s="61"/>
      <c r="L142" s="76">
        <f>ROUND(H142*K142,2)</f>
        <v>0</v>
      </c>
    </row>
    <row r="143" spans="1:12" x14ac:dyDescent="0.2">
      <c r="A143" s="71" t="s">
        <v>5</v>
      </c>
      <c r="B143" s="15"/>
      <c r="C143" s="12"/>
      <c r="D143" s="12"/>
      <c r="E143" s="12"/>
      <c r="F143" s="80"/>
      <c r="G143" s="6"/>
      <c r="H143" s="6"/>
      <c r="I143" s="6"/>
      <c r="J143" s="6"/>
      <c r="K143" s="6"/>
      <c r="L143" s="16"/>
    </row>
    <row r="144" spans="1:12" x14ac:dyDescent="0.2">
      <c r="A144" s="71" t="s">
        <v>7</v>
      </c>
      <c r="B144" s="15"/>
      <c r="C144" s="12"/>
      <c r="D144" s="12"/>
      <c r="E144" s="12"/>
      <c r="F144" s="81" t="s">
        <v>282</v>
      </c>
      <c r="G144" s="6"/>
      <c r="H144" s="6"/>
      <c r="I144" s="6"/>
      <c r="J144" s="6"/>
      <c r="K144" s="6"/>
      <c r="L144" s="16"/>
    </row>
    <row r="145" spans="1:12" ht="10.5" thickBot="1" x14ac:dyDescent="0.25">
      <c r="A145" s="71" t="s">
        <v>8</v>
      </c>
      <c r="B145" s="17"/>
      <c r="C145" s="14"/>
      <c r="D145" s="14"/>
      <c r="E145" s="14"/>
      <c r="F145" s="107" t="s">
        <v>130</v>
      </c>
      <c r="G145" s="7"/>
      <c r="H145" s="7"/>
      <c r="I145" s="7"/>
      <c r="J145" s="7"/>
      <c r="K145" s="7"/>
      <c r="L145" s="18"/>
    </row>
    <row r="146" spans="1:12" ht="11" thickBot="1" x14ac:dyDescent="0.25">
      <c r="A146" s="71" t="s">
        <v>6</v>
      </c>
      <c r="B146" s="77">
        <f>1+MAX($B$13:B145)</f>
        <v>32</v>
      </c>
      <c r="C146" s="59" t="s">
        <v>219</v>
      </c>
      <c r="D146" s="78"/>
      <c r="E146" s="59" t="s">
        <v>143</v>
      </c>
      <c r="F146" s="79" t="s">
        <v>220</v>
      </c>
      <c r="G146" s="59" t="s">
        <v>184</v>
      </c>
      <c r="H146" s="60">
        <f>3356*1.1+44+1718*1.1+199*1.1</f>
        <v>5844.3</v>
      </c>
      <c r="I146" s="82"/>
      <c r="J146" s="60" t="str">
        <f>IF(ISNUMBER(I146),ROUND(H146*I146,3),"")</f>
        <v/>
      </c>
      <c r="K146" s="61"/>
      <c r="L146" s="76">
        <f>ROUND(H146*K146,2)</f>
        <v>0</v>
      </c>
    </row>
    <row r="147" spans="1:12" x14ac:dyDescent="0.2">
      <c r="A147" s="71" t="s">
        <v>5</v>
      </c>
      <c r="B147" s="15"/>
      <c r="C147" s="12"/>
      <c r="D147" s="12"/>
      <c r="E147" s="12"/>
      <c r="F147" s="80"/>
      <c r="G147" s="6"/>
      <c r="H147" s="6"/>
      <c r="I147" s="6"/>
      <c r="J147" s="6"/>
      <c r="K147" s="6"/>
      <c r="L147" s="16"/>
    </row>
    <row r="148" spans="1:12" x14ac:dyDescent="0.2">
      <c r="A148" s="71" t="s">
        <v>7</v>
      </c>
      <c r="B148" s="15"/>
      <c r="C148" s="12"/>
      <c r="D148" s="12"/>
      <c r="E148" s="12"/>
      <c r="F148" s="81" t="s">
        <v>283</v>
      </c>
      <c r="G148" s="6"/>
      <c r="H148" s="6"/>
      <c r="I148" s="6"/>
      <c r="J148" s="6"/>
      <c r="K148" s="6"/>
      <c r="L148" s="16"/>
    </row>
    <row r="149" spans="1:12" ht="10.5" thickBot="1" x14ac:dyDescent="0.25">
      <c r="A149" s="71" t="s">
        <v>8</v>
      </c>
      <c r="B149" s="17"/>
      <c r="C149" s="14"/>
      <c r="D149" s="14"/>
      <c r="E149" s="14"/>
      <c r="F149" s="107" t="s">
        <v>130</v>
      </c>
      <c r="G149" s="7"/>
      <c r="H149" s="7"/>
      <c r="I149" s="7"/>
      <c r="J149" s="7"/>
      <c r="K149" s="7"/>
      <c r="L149" s="18"/>
    </row>
    <row r="150" spans="1:12" ht="11" thickBot="1" x14ac:dyDescent="0.25">
      <c r="A150" s="71" t="s">
        <v>6</v>
      </c>
      <c r="B150" s="77">
        <f>1+MAX($B$13:B149)</f>
        <v>33</v>
      </c>
      <c r="C150" s="59" t="s">
        <v>221</v>
      </c>
      <c r="D150" s="78"/>
      <c r="E150" s="59" t="s">
        <v>143</v>
      </c>
      <c r="F150" s="79" t="s">
        <v>222</v>
      </c>
      <c r="G150" s="59" t="s">
        <v>184</v>
      </c>
      <c r="H150" s="60">
        <v>123</v>
      </c>
      <c r="I150" s="82"/>
      <c r="J150" s="60" t="str">
        <f>IF(ISNUMBER(I150),ROUND(H150*I150,3),"")</f>
        <v/>
      </c>
      <c r="K150" s="61"/>
      <c r="L150" s="76">
        <f>ROUND(H150*K150,2)</f>
        <v>0</v>
      </c>
    </row>
    <row r="151" spans="1:12" x14ac:dyDescent="0.2">
      <c r="A151" s="71" t="s">
        <v>5</v>
      </c>
      <c r="B151" s="15"/>
      <c r="C151" s="12"/>
      <c r="D151" s="12"/>
      <c r="E151" s="12"/>
      <c r="F151" s="80"/>
      <c r="G151" s="6"/>
      <c r="H151" s="6"/>
      <c r="I151" s="6"/>
      <c r="J151" s="6"/>
      <c r="K151" s="6"/>
      <c r="L151" s="16"/>
    </row>
    <row r="152" spans="1:12" x14ac:dyDescent="0.2">
      <c r="A152" s="71" t="s">
        <v>7</v>
      </c>
      <c r="B152" s="15"/>
      <c r="C152" s="12"/>
      <c r="D152" s="12"/>
      <c r="E152" s="12"/>
      <c r="F152" s="81"/>
      <c r="G152" s="6"/>
      <c r="H152" s="6"/>
      <c r="I152" s="6"/>
      <c r="J152" s="6"/>
      <c r="K152" s="6"/>
      <c r="L152" s="16"/>
    </row>
    <row r="153" spans="1:12" ht="10.5" thickBot="1" x14ac:dyDescent="0.25">
      <c r="A153" s="71" t="s">
        <v>8</v>
      </c>
      <c r="B153" s="17"/>
      <c r="C153" s="14"/>
      <c r="D153" s="14"/>
      <c r="E153" s="14"/>
      <c r="F153" s="107" t="s">
        <v>130</v>
      </c>
      <c r="G153" s="7"/>
      <c r="H153" s="7"/>
      <c r="I153" s="7"/>
      <c r="J153" s="7"/>
      <c r="K153" s="7"/>
      <c r="L153" s="18"/>
    </row>
    <row r="154" spans="1:12" s="116" customFormat="1" ht="11" thickBot="1" x14ac:dyDescent="0.25">
      <c r="A154" s="125" t="s">
        <v>6</v>
      </c>
      <c r="B154" s="126">
        <f>1+MAX($B$13:B153)</f>
        <v>34</v>
      </c>
      <c r="C154" s="123" t="s">
        <v>223</v>
      </c>
      <c r="D154" s="127"/>
      <c r="E154" s="123" t="s">
        <v>143</v>
      </c>
      <c r="F154" s="79" t="s">
        <v>224</v>
      </c>
      <c r="G154" s="123" t="s">
        <v>184</v>
      </c>
      <c r="H154" s="124">
        <f>3356*1.05</f>
        <v>3523.8</v>
      </c>
      <c r="I154" s="128"/>
      <c r="J154" s="124" t="str">
        <f>IF(ISNUMBER(I154),ROUND(H154*I154,3),"")</f>
        <v/>
      </c>
      <c r="K154" s="61"/>
      <c r="L154" s="76">
        <f>ROUND(H154*K154,2)</f>
        <v>0</v>
      </c>
    </row>
    <row r="155" spans="1:12" s="116" customFormat="1" x14ac:dyDescent="0.2">
      <c r="A155" s="125" t="s">
        <v>5</v>
      </c>
      <c r="B155" s="119"/>
      <c r="C155" s="117"/>
      <c r="D155" s="117"/>
      <c r="E155" s="117"/>
      <c r="F155" s="80" t="s">
        <v>225</v>
      </c>
      <c r="G155" s="114"/>
      <c r="H155" s="114"/>
      <c r="I155" s="114"/>
      <c r="J155" s="114"/>
      <c r="K155" s="114"/>
      <c r="L155" s="120"/>
    </row>
    <row r="156" spans="1:12" s="116" customFormat="1" x14ac:dyDescent="0.2">
      <c r="A156" s="125" t="s">
        <v>7</v>
      </c>
      <c r="B156" s="119"/>
      <c r="C156" s="117"/>
      <c r="D156" s="117"/>
      <c r="E156" s="117"/>
      <c r="F156" s="81" t="s">
        <v>284</v>
      </c>
      <c r="G156" s="114"/>
      <c r="H156" s="114"/>
      <c r="I156" s="114"/>
      <c r="J156" s="114"/>
      <c r="K156" s="114"/>
      <c r="L156" s="120"/>
    </row>
    <row r="157" spans="1:12" s="116" customFormat="1" ht="10.5" thickBot="1" x14ac:dyDescent="0.25">
      <c r="A157" s="125" t="s">
        <v>8</v>
      </c>
      <c r="B157" s="121"/>
      <c r="C157" s="118"/>
      <c r="D157" s="118"/>
      <c r="E157" s="118"/>
      <c r="F157" s="107" t="s">
        <v>130</v>
      </c>
      <c r="G157" s="115"/>
      <c r="H157" s="115"/>
      <c r="I157" s="115"/>
      <c r="J157" s="115"/>
      <c r="K157" s="115"/>
      <c r="L157" s="122"/>
    </row>
    <row r="158" spans="1:12" s="116" customFormat="1" ht="11" thickBot="1" x14ac:dyDescent="0.25">
      <c r="A158" s="125" t="s">
        <v>6</v>
      </c>
      <c r="B158" s="126">
        <f>1+MAX($B$13:B157)</f>
        <v>35</v>
      </c>
      <c r="C158" s="123" t="s">
        <v>226</v>
      </c>
      <c r="D158" s="127"/>
      <c r="E158" s="123" t="s">
        <v>143</v>
      </c>
      <c r="F158" s="79" t="s">
        <v>227</v>
      </c>
      <c r="G158" s="123" t="s">
        <v>184</v>
      </c>
      <c r="H158" s="124">
        <f>3356*1.02</f>
        <v>3423.12</v>
      </c>
      <c r="I158" s="128"/>
      <c r="J158" s="124" t="str">
        <f>IF(ISNUMBER(I158),ROUND(H158*I158,3),"")</f>
        <v/>
      </c>
      <c r="K158" s="61"/>
      <c r="L158" s="76">
        <f>ROUND(H158*K158,2)</f>
        <v>0</v>
      </c>
    </row>
    <row r="159" spans="1:12" s="116" customFormat="1" x14ac:dyDescent="0.2">
      <c r="A159" s="125" t="s">
        <v>5</v>
      </c>
      <c r="B159" s="119"/>
      <c r="C159" s="117"/>
      <c r="D159" s="117"/>
      <c r="E159" s="117"/>
      <c r="F159" s="80"/>
      <c r="G159" s="114"/>
      <c r="H159" s="114"/>
      <c r="I159" s="114"/>
      <c r="J159" s="114"/>
      <c r="K159" s="114"/>
      <c r="L159" s="120"/>
    </row>
    <row r="160" spans="1:12" s="116" customFormat="1" x14ac:dyDescent="0.2">
      <c r="A160" s="125" t="s">
        <v>7</v>
      </c>
      <c r="B160" s="119"/>
      <c r="C160" s="117"/>
      <c r="D160" s="117"/>
      <c r="E160" s="117"/>
      <c r="F160" s="81" t="s">
        <v>285</v>
      </c>
      <c r="G160" s="114"/>
      <c r="H160" s="114"/>
      <c r="I160" s="114"/>
      <c r="J160" s="114"/>
      <c r="K160" s="114"/>
      <c r="L160" s="120"/>
    </row>
    <row r="161" spans="1:12" s="116" customFormat="1" ht="10.5" thickBot="1" x14ac:dyDescent="0.25">
      <c r="A161" s="125" t="s">
        <v>8</v>
      </c>
      <c r="B161" s="121"/>
      <c r="C161" s="118"/>
      <c r="D161" s="118"/>
      <c r="E161" s="118"/>
      <c r="F161" s="107" t="s">
        <v>130</v>
      </c>
      <c r="G161" s="115"/>
      <c r="H161" s="115"/>
      <c r="I161" s="115"/>
      <c r="J161" s="115"/>
      <c r="K161" s="115"/>
      <c r="L161" s="122"/>
    </row>
    <row r="162" spans="1:12" s="116" customFormat="1" ht="11" thickBot="1" x14ac:dyDescent="0.25">
      <c r="A162" s="125" t="s">
        <v>6</v>
      </c>
      <c r="B162" s="126">
        <f>1+MAX($B$13:B161)</f>
        <v>36</v>
      </c>
      <c r="C162" s="110" t="s">
        <v>228</v>
      </c>
      <c r="D162" s="127"/>
      <c r="E162" s="141" t="s">
        <v>143</v>
      </c>
      <c r="F162" s="79" t="s">
        <v>229</v>
      </c>
      <c r="G162" s="141" t="s">
        <v>184</v>
      </c>
      <c r="H162" s="124">
        <v>3356</v>
      </c>
      <c r="I162" s="128"/>
      <c r="J162" s="124" t="str">
        <f>IF(ISNUMBER(I162),ROUND(H162*I162,3),"")</f>
        <v/>
      </c>
      <c r="K162" s="61"/>
      <c r="L162" s="76">
        <f>ROUND(H162*K162,2)</f>
        <v>0</v>
      </c>
    </row>
    <row r="163" spans="1:12" s="116" customFormat="1" x14ac:dyDescent="0.2">
      <c r="A163" s="125" t="s">
        <v>5</v>
      </c>
      <c r="B163" s="119"/>
      <c r="C163" s="117"/>
      <c r="D163" s="117"/>
      <c r="E163" s="117"/>
      <c r="F163" s="80"/>
      <c r="G163" s="114"/>
      <c r="H163" s="114"/>
      <c r="I163" s="114"/>
      <c r="J163" s="114"/>
      <c r="K163" s="114"/>
      <c r="L163" s="120"/>
    </row>
    <row r="164" spans="1:12" s="116" customFormat="1" x14ac:dyDescent="0.2">
      <c r="A164" s="125" t="s">
        <v>7</v>
      </c>
      <c r="B164" s="119"/>
      <c r="C164" s="117"/>
      <c r="D164" s="117"/>
      <c r="E164" s="117"/>
      <c r="F164" s="81"/>
      <c r="G164" s="114"/>
      <c r="H164" s="114"/>
      <c r="I164" s="114"/>
      <c r="J164" s="114"/>
      <c r="K164" s="114"/>
      <c r="L164" s="120"/>
    </row>
    <row r="165" spans="1:12" s="116" customFormat="1" ht="10.5" thickBot="1" x14ac:dyDescent="0.25">
      <c r="A165" s="125" t="s">
        <v>8</v>
      </c>
      <c r="B165" s="121"/>
      <c r="C165" s="118"/>
      <c r="D165" s="118"/>
      <c r="E165" s="118"/>
      <c r="F165" s="107" t="s">
        <v>130</v>
      </c>
      <c r="G165" s="115"/>
      <c r="H165" s="115"/>
      <c r="I165" s="115"/>
      <c r="J165" s="115"/>
      <c r="K165" s="115"/>
      <c r="L165" s="122"/>
    </row>
    <row r="166" spans="1:12" s="134" customFormat="1" ht="11" thickBot="1" x14ac:dyDescent="0.25">
      <c r="A166" s="144" t="s">
        <v>6</v>
      </c>
      <c r="B166" s="145">
        <f>1+MAX($B$13:B165)</f>
        <v>37</v>
      </c>
      <c r="C166" s="141" t="s">
        <v>230</v>
      </c>
      <c r="D166" s="146"/>
      <c r="E166" s="141" t="s">
        <v>143</v>
      </c>
      <c r="F166" s="79" t="s">
        <v>231</v>
      </c>
      <c r="G166" s="141" t="s">
        <v>184</v>
      </c>
      <c r="H166" s="142">
        <f>3356*1.02</f>
        <v>3423.12</v>
      </c>
      <c r="I166" s="147"/>
      <c r="J166" s="142" t="str">
        <f>IF(ISNUMBER(I166),ROUND(H166*I166,3),"")</f>
        <v/>
      </c>
      <c r="K166" s="61"/>
      <c r="L166" s="76">
        <f>ROUND(H166*K166,2)</f>
        <v>0</v>
      </c>
    </row>
    <row r="167" spans="1:12" s="134" customFormat="1" x14ac:dyDescent="0.2">
      <c r="A167" s="144" t="s">
        <v>5</v>
      </c>
      <c r="B167" s="137"/>
      <c r="C167" s="135"/>
      <c r="D167" s="135"/>
      <c r="E167" s="135"/>
      <c r="F167" s="80"/>
      <c r="G167" s="132"/>
      <c r="H167" s="132"/>
      <c r="I167" s="132"/>
      <c r="J167" s="132"/>
      <c r="K167" s="132"/>
      <c r="L167" s="138"/>
    </row>
    <row r="168" spans="1:12" s="134" customFormat="1" x14ac:dyDescent="0.2">
      <c r="A168" s="144" t="s">
        <v>7</v>
      </c>
      <c r="B168" s="137"/>
      <c r="C168" s="135"/>
      <c r="D168" s="135"/>
      <c r="E168" s="135"/>
      <c r="F168" s="81" t="s">
        <v>285</v>
      </c>
      <c r="G168" s="132"/>
      <c r="H168" s="132"/>
      <c r="I168" s="132"/>
      <c r="J168" s="132"/>
      <c r="K168" s="132"/>
      <c r="L168" s="138"/>
    </row>
    <row r="169" spans="1:12" s="134" customFormat="1" ht="10.5" thickBot="1" x14ac:dyDescent="0.25">
      <c r="A169" s="144" t="s">
        <v>8</v>
      </c>
      <c r="B169" s="139"/>
      <c r="C169" s="136"/>
      <c r="D169" s="136"/>
      <c r="E169" s="136"/>
      <c r="F169" s="107" t="s">
        <v>130</v>
      </c>
      <c r="G169" s="133"/>
      <c r="H169" s="133"/>
      <c r="I169" s="133"/>
      <c r="J169" s="133"/>
      <c r="K169" s="133"/>
      <c r="L169" s="140"/>
    </row>
    <row r="170" spans="1:12" s="134" customFormat="1" ht="11" thickBot="1" x14ac:dyDescent="0.25">
      <c r="A170" s="144" t="s">
        <v>6</v>
      </c>
      <c r="B170" s="145">
        <f>1+MAX($B$13:B169)</f>
        <v>38</v>
      </c>
      <c r="C170" s="141" t="s">
        <v>232</v>
      </c>
      <c r="D170" s="146"/>
      <c r="E170" s="141" t="s">
        <v>143</v>
      </c>
      <c r="F170" s="79" t="s">
        <v>233</v>
      </c>
      <c r="G170" s="141" t="s">
        <v>184</v>
      </c>
      <c r="H170" s="142">
        <v>44</v>
      </c>
      <c r="I170" s="147"/>
      <c r="J170" s="142" t="str">
        <f>IF(ISNUMBER(I170),ROUND(H170*I170,3),"")</f>
        <v/>
      </c>
      <c r="K170" s="61"/>
      <c r="L170" s="76">
        <f>ROUND(H170*K170,2)</f>
        <v>0</v>
      </c>
    </row>
    <row r="171" spans="1:12" s="134" customFormat="1" x14ac:dyDescent="0.2">
      <c r="A171" s="144" t="s">
        <v>5</v>
      </c>
      <c r="B171" s="137"/>
      <c r="C171" s="135"/>
      <c r="D171" s="135"/>
      <c r="E171" s="135"/>
      <c r="F171" s="80"/>
      <c r="G171" s="132"/>
      <c r="H171" s="132"/>
      <c r="I171" s="132"/>
      <c r="J171" s="132"/>
      <c r="K171" s="132"/>
      <c r="L171" s="138"/>
    </row>
    <row r="172" spans="1:12" s="134" customFormat="1" x14ac:dyDescent="0.2">
      <c r="A172" s="144" t="s">
        <v>7</v>
      </c>
      <c r="B172" s="137"/>
      <c r="C172" s="135"/>
      <c r="D172" s="135"/>
      <c r="E172" s="135"/>
      <c r="F172" s="81"/>
      <c r="G172" s="132"/>
      <c r="H172" s="132"/>
      <c r="I172" s="132"/>
      <c r="J172" s="132"/>
      <c r="K172" s="132"/>
      <c r="L172" s="138"/>
    </row>
    <row r="173" spans="1:12" s="134" customFormat="1" ht="10.5" thickBot="1" x14ac:dyDescent="0.25">
      <c r="A173" s="144" t="s">
        <v>8</v>
      </c>
      <c r="B173" s="139"/>
      <c r="C173" s="136"/>
      <c r="D173" s="136"/>
      <c r="E173" s="136"/>
      <c r="F173" s="107" t="s">
        <v>130</v>
      </c>
      <c r="G173" s="133"/>
      <c r="H173" s="133"/>
      <c r="I173" s="133"/>
      <c r="J173" s="133"/>
      <c r="K173" s="133"/>
      <c r="L173" s="140"/>
    </row>
    <row r="174" spans="1:12" s="134" customFormat="1" ht="11" thickBot="1" x14ac:dyDescent="0.25">
      <c r="A174" s="144" t="s">
        <v>6</v>
      </c>
      <c r="B174" s="145">
        <f>1+MAX($B$13:B173)</f>
        <v>39</v>
      </c>
      <c r="C174" s="141" t="s">
        <v>234</v>
      </c>
      <c r="D174" s="146"/>
      <c r="E174" s="141" t="s">
        <v>143</v>
      </c>
      <c r="F174" s="79" t="s">
        <v>235</v>
      </c>
      <c r="G174" s="141" t="s">
        <v>184</v>
      </c>
      <c r="H174" s="142">
        <v>199</v>
      </c>
      <c r="I174" s="147"/>
      <c r="J174" s="142" t="str">
        <f>IF(ISNUMBER(I174),ROUND(H174*I174,3),"")</f>
        <v/>
      </c>
      <c r="K174" s="61"/>
      <c r="L174" s="76">
        <f>ROUND(H174*K174,2)</f>
        <v>0</v>
      </c>
    </row>
    <row r="175" spans="1:12" s="134" customFormat="1" x14ac:dyDescent="0.2">
      <c r="A175" s="144" t="s">
        <v>5</v>
      </c>
      <c r="B175" s="137"/>
      <c r="C175" s="135"/>
      <c r="D175" s="135"/>
      <c r="E175" s="135"/>
      <c r="F175" s="80"/>
      <c r="G175" s="132"/>
      <c r="H175" s="132"/>
      <c r="I175" s="132"/>
      <c r="J175" s="132"/>
      <c r="K175" s="132"/>
      <c r="L175" s="138"/>
    </row>
    <row r="176" spans="1:12" s="134" customFormat="1" x14ac:dyDescent="0.2">
      <c r="A176" s="144" t="s">
        <v>7</v>
      </c>
      <c r="B176" s="137"/>
      <c r="C176" s="135"/>
      <c r="D176" s="135"/>
      <c r="E176" s="135"/>
      <c r="F176" s="81" t="s">
        <v>236</v>
      </c>
      <c r="G176" s="132"/>
      <c r="H176" s="132"/>
      <c r="I176" s="132"/>
      <c r="J176" s="132"/>
      <c r="K176" s="132"/>
      <c r="L176" s="138"/>
    </row>
    <row r="177" spans="1:12" s="134" customFormat="1" ht="10.5" thickBot="1" x14ac:dyDescent="0.25">
      <c r="A177" s="144" t="s">
        <v>8</v>
      </c>
      <c r="B177" s="139"/>
      <c r="C177" s="136"/>
      <c r="D177" s="136"/>
      <c r="E177" s="136"/>
      <c r="F177" s="107" t="s">
        <v>130</v>
      </c>
      <c r="G177" s="133"/>
      <c r="H177" s="133"/>
      <c r="I177" s="133"/>
      <c r="J177" s="133"/>
      <c r="K177" s="133"/>
      <c r="L177" s="140"/>
    </row>
    <row r="178" spans="1:12" s="134" customFormat="1" ht="13.5" thickBot="1" x14ac:dyDescent="0.25">
      <c r="A178" s="129" t="s">
        <v>82</v>
      </c>
      <c r="B178" s="130" t="s">
        <v>245</v>
      </c>
      <c r="C178" s="156" t="str">
        <f xml:space="preserve"> CONCATENATE("za Díl ",C137)</f>
        <v>za Díl 5</v>
      </c>
      <c r="D178" s="113"/>
      <c r="E178" s="113"/>
      <c r="F178" s="111" t="s">
        <v>214</v>
      </c>
      <c r="G178" s="112"/>
      <c r="H178" s="112"/>
      <c r="I178" s="112"/>
      <c r="J178" s="154"/>
      <c r="K178" s="112"/>
      <c r="L178" s="155">
        <f>SUM(L138:L177)</f>
        <v>0</v>
      </c>
    </row>
    <row r="179" spans="1:12" s="134" customFormat="1" ht="13.5" thickBot="1" x14ac:dyDescent="0.25">
      <c r="A179" s="143" t="s">
        <v>29</v>
      </c>
      <c r="B179" s="148" t="s">
        <v>19</v>
      </c>
      <c r="C179" s="149" t="s">
        <v>237</v>
      </c>
      <c r="D179" s="150"/>
      <c r="E179" s="150"/>
      <c r="F179" s="149" t="s">
        <v>238</v>
      </c>
      <c r="G179" s="151"/>
      <c r="H179" s="151"/>
      <c r="I179" s="151"/>
      <c r="J179" s="152"/>
      <c r="K179" s="151"/>
      <c r="L179" s="153"/>
    </row>
    <row r="180" spans="1:12" s="134" customFormat="1" ht="11" thickBot="1" x14ac:dyDescent="0.25">
      <c r="A180" s="144" t="s">
        <v>6</v>
      </c>
      <c r="B180" s="145">
        <f>1+MAX($B$13:B179)</f>
        <v>40</v>
      </c>
      <c r="C180" s="141" t="s">
        <v>239</v>
      </c>
      <c r="D180" s="146"/>
      <c r="E180" s="141" t="s">
        <v>143</v>
      </c>
      <c r="F180" s="79" t="s">
        <v>240</v>
      </c>
      <c r="G180" s="141" t="s">
        <v>241</v>
      </c>
      <c r="H180" s="142">
        <v>11</v>
      </c>
      <c r="I180" s="147"/>
      <c r="J180" s="142" t="str">
        <f>IF(ISNUMBER(I180),ROUND(H180*I180,3),"")</f>
        <v/>
      </c>
      <c r="K180" s="61"/>
      <c r="L180" s="76">
        <f>ROUND(H180*K180,2)</f>
        <v>0</v>
      </c>
    </row>
    <row r="181" spans="1:12" s="134" customFormat="1" x14ac:dyDescent="0.2">
      <c r="A181" s="144" t="s">
        <v>5</v>
      </c>
      <c r="B181" s="137"/>
      <c r="C181" s="135"/>
      <c r="D181" s="135"/>
      <c r="E181" s="135"/>
      <c r="F181" s="80"/>
      <c r="G181" s="132"/>
      <c r="H181" s="132"/>
      <c r="I181" s="132"/>
      <c r="J181" s="132"/>
      <c r="K181" s="132"/>
      <c r="L181" s="138"/>
    </row>
    <row r="182" spans="1:12" s="134" customFormat="1" x14ac:dyDescent="0.2">
      <c r="A182" s="144" t="s">
        <v>7</v>
      </c>
      <c r="B182" s="137"/>
      <c r="C182" s="135"/>
      <c r="D182" s="135"/>
      <c r="E182" s="135"/>
      <c r="F182" s="81"/>
      <c r="G182" s="132"/>
      <c r="H182" s="132"/>
      <c r="I182" s="132"/>
      <c r="J182" s="132"/>
      <c r="K182" s="132"/>
      <c r="L182" s="138"/>
    </row>
    <row r="183" spans="1:12" s="134" customFormat="1" ht="10.5" thickBot="1" x14ac:dyDescent="0.25">
      <c r="A183" s="144" t="s">
        <v>8</v>
      </c>
      <c r="B183" s="139"/>
      <c r="C183" s="136"/>
      <c r="D183" s="136"/>
      <c r="E183" s="136"/>
      <c r="F183" s="107" t="s">
        <v>130</v>
      </c>
      <c r="G183" s="133"/>
      <c r="H183" s="133"/>
      <c r="I183" s="133"/>
      <c r="J183" s="133"/>
      <c r="K183" s="133"/>
      <c r="L183" s="140"/>
    </row>
    <row r="184" spans="1:12" s="134" customFormat="1" ht="11" thickBot="1" x14ac:dyDescent="0.25">
      <c r="A184" s="144" t="s">
        <v>6</v>
      </c>
      <c r="B184" s="145">
        <f>1+MAX($B$13:B183)</f>
        <v>41</v>
      </c>
      <c r="C184" s="141" t="s">
        <v>242</v>
      </c>
      <c r="D184" s="146"/>
      <c r="E184" s="141" t="s">
        <v>143</v>
      </c>
      <c r="F184" s="79" t="s">
        <v>243</v>
      </c>
      <c r="G184" s="141" t="s">
        <v>148</v>
      </c>
      <c r="H184" s="142">
        <f>1*15.2</f>
        <v>15.2</v>
      </c>
      <c r="I184" s="147"/>
      <c r="J184" s="142" t="str">
        <f>IF(ISNUMBER(I184),ROUND(H184*I184,3),"")</f>
        <v/>
      </c>
      <c r="K184" s="61"/>
      <c r="L184" s="76">
        <f>ROUND(H184*K184,2)</f>
        <v>0</v>
      </c>
    </row>
    <row r="185" spans="1:12" s="134" customFormat="1" x14ac:dyDescent="0.2">
      <c r="A185" s="144" t="s">
        <v>5</v>
      </c>
      <c r="B185" s="137"/>
      <c r="C185" s="135"/>
      <c r="D185" s="135"/>
      <c r="E185" s="135"/>
      <c r="F185" s="80"/>
      <c r="G185" s="132"/>
      <c r="H185" s="132"/>
      <c r="I185" s="132"/>
      <c r="J185" s="132"/>
      <c r="K185" s="132"/>
      <c r="L185" s="138"/>
    </row>
    <row r="186" spans="1:12" s="134" customFormat="1" x14ac:dyDescent="0.2">
      <c r="A186" s="144" t="s">
        <v>7</v>
      </c>
      <c r="B186" s="137"/>
      <c r="C186" s="135"/>
      <c r="D186" s="135"/>
      <c r="E186" s="135"/>
      <c r="F186" s="81" t="s">
        <v>244</v>
      </c>
      <c r="G186" s="132"/>
      <c r="H186" s="132"/>
      <c r="I186" s="132"/>
      <c r="J186" s="132"/>
      <c r="K186" s="132"/>
      <c r="L186" s="138"/>
    </row>
    <row r="187" spans="1:12" s="134" customFormat="1" ht="10.5" thickBot="1" x14ac:dyDescent="0.25">
      <c r="A187" s="144" t="s">
        <v>8</v>
      </c>
      <c r="B187" s="139"/>
      <c r="C187" s="136"/>
      <c r="D187" s="136"/>
      <c r="E187" s="136"/>
      <c r="F187" s="107" t="s">
        <v>130</v>
      </c>
      <c r="G187" s="133"/>
      <c r="H187" s="133"/>
      <c r="I187" s="133"/>
      <c r="J187" s="133"/>
      <c r="K187" s="133"/>
      <c r="L187" s="140"/>
    </row>
    <row r="188" spans="1:12" s="134" customFormat="1" ht="13.5" thickBot="1" x14ac:dyDescent="0.25">
      <c r="A188" s="129" t="s">
        <v>82</v>
      </c>
      <c r="B188" s="130" t="s">
        <v>245</v>
      </c>
      <c r="C188" s="156" t="str">
        <f xml:space="preserve"> CONCATENATE("za Díl ",C179)</f>
        <v>za Díl 8</v>
      </c>
      <c r="D188" s="113"/>
      <c r="E188" s="113"/>
      <c r="F188" s="111" t="s">
        <v>238</v>
      </c>
      <c r="G188" s="112"/>
      <c r="H188" s="112"/>
      <c r="I188" s="112"/>
      <c r="J188" s="154"/>
      <c r="K188" s="112"/>
      <c r="L188" s="155">
        <f>SUM(L180:L187)</f>
        <v>0</v>
      </c>
    </row>
    <row r="189" spans="1:12" ht="13.5" thickBot="1" x14ac:dyDescent="0.25">
      <c r="A189" s="143" t="s">
        <v>29</v>
      </c>
      <c r="B189" s="148" t="s">
        <v>19</v>
      </c>
      <c r="C189" s="149" t="s">
        <v>246</v>
      </c>
      <c r="D189" s="150"/>
      <c r="E189" s="150"/>
      <c r="F189" s="149" t="s">
        <v>247</v>
      </c>
      <c r="G189" s="151"/>
      <c r="H189" s="151"/>
      <c r="I189" s="151"/>
      <c r="J189" s="152"/>
      <c r="K189" s="151"/>
      <c r="L189" s="153"/>
    </row>
    <row r="190" spans="1:12" s="134" customFormat="1" ht="11" thickBot="1" x14ac:dyDescent="0.25">
      <c r="A190" s="144" t="s">
        <v>6</v>
      </c>
      <c r="B190" s="145">
        <f>1+MAX($B$13:B189)</f>
        <v>42</v>
      </c>
      <c r="C190" s="141" t="s">
        <v>248</v>
      </c>
      <c r="D190" s="146"/>
      <c r="E190" s="141" t="s">
        <v>143</v>
      </c>
      <c r="F190" s="79" t="s">
        <v>249</v>
      </c>
      <c r="G190" s="141" t="s">
        <v>241</v>
      </c>
      <c r="H190" s="142">
        <v>4</v>
      </c>
      <c r="I190" s="147"/>
      <c r="J190" s="142" t="str">
        <f>IF(ISNUMBER(I190),ROUND(H190*I190,3),"")</f>
        <v/>
      </c>
      <c r="K190" s="61"/>
      <c r="L190" s="76">
        <f>ROUND(H190*K190,2)</f>
        <v>0</v>
      </c>
    </row>
    <row r="191" spans="1:12" s="134" customFormat="1" x14ac:dyDescent="0.2">
      <c r="A191" s="144" t="s">
        <v>5</v>
      </c>
      <c r="B191" s="137"/>
      <c r="C191" s="135"/>
      <c r="D191" s="135"/>
      <c r="E191" s="135"/>
      <c r="F191" s="80"/>
      <c r="G191" s="132"/>
      <c r="H191" s="132"/>
      <c r="I191" s="132"/>
      <c r="J191" s="132"/>
      <c r="K191" s="132"/>
      <c r="L191" s="138"/>
    </row>
    <row r="192" spans="1:12" s="134" customFormat="1" x14ac:dyDescent="0.2">
      <c r="A192" s="144" t="s">
        <v>7</v>
      </c>
      <c r="B192" s="137"/>
      <c r="C192" s="135"/>
      <c r="D192" s="135"/>
      <c r="E192" s="135"/>
      <c r="F192" s="81"/>
      <c r="G192" s="132"/>
      <c r="H192" s="132"/>
      <c r="I192" s="132"/>
      <c r="J192" s="132"/>
      <c r="K192" s="132"/>
      <c r="L192" s="138"/>
    </row>
    <row r="193" spans="1:12" s="134" customFormat="1" ht="10.5" thickBot="1" x14ac:dyDescent="0.25">
      <c r="A193" s="144" t="s">
        <v>8</v>
      </c>
      <c r="B193" s="139"/>
      <c r="C193" s="136"/>
      <c r="D193" s="136"/>
      <c r="E193" s="136"/>
      <c r="F193" s="107" t="s">
        <v>130</v>
      </c>
      <c r="G193" s="133"/>
      <c r="H193" s="133"/>
      <c r="I193" s="133"/>
      <c r="J193" s="133"/>
      <c r="K193" s="133"/>
      <c r="L193" s="140"/>
    </row>
    <row r="194" spans="1:12" s="134" customFormat="1" ht="11" thickBot="1" x14ac:dyDescent="0.25">
      <c r="A194" s="144" t="s">
        <v>6</v>
      </c>
      <c r="B194" s="145">
        <f>1+MAX($B$13:B193)</f>
        <v>43</v>
      </c>
      <c r="C194" s="141" t="s">
        <v>250</v>
      </c>
      <c r="D194" s="146"/>
      <c r="E194" s="141" t="s">
        <v>143</v>
      </c>
      <c r="F194" s="79" t="s">
        <v>251</v>
      </c>
      <c r="G194" s="141" t="s">
        <v>241</v>
      </c>
      <c r="H194" s="142">
        <v>2</v>
      </c>
      <c r="I194" s="147"/>
      <c r="J194" s="142" t="str">
        <f>IF(ISNUMBER(I194),ROUND(H194*I194,3),"")</f>
        <v/>
      </c>
      <c r="K194" s="61"/>
      <c r="L194" s="76">
        <f>ROUND(H194*K194,2)</f>
        <v>0</v>
      </c>
    </row>
    <row r="195" spans="1:12" s="134" customFormat="1" x14ac:dyDescent="0.2">
      <c r="A195" s="144" t="s">
        <v>5</v>
      </c>
      <c r="B195" s="137"/>
      <c r="C195" s="135"/>
      <c r="D195" s="135"/>
      <c r="E195" s="135"/>
      <c r="F195" s="80"/>
      <c r="G195" s="132"/>
      <c r="H195" s="132"/>
      <c r="I195" s="132"/>
      <c r="J195" s="132"/>
      <c r="K195" s="132"/>
      <c r="L195" s="138"/>
    </row>
    <row r="196" spans="1:12" s="134" customFormat="1" x14ac:dyDescent="0.2">
      <c r="A196" s="144" t="s">
        <v>7</v>
      </c>
      <c r="B196" s="137"/>
      <c r="C196" s="135"/>
      <c r="D196" s="135"/>
      <c r="E196" s="135"/>
      <c r="F196" s="81"/>
      <c r="G196" s="132"/>
      <c r="H196" s="132"/>
      <c r="I196" s="132"/>
      <c r="J196" s="132"/>
      <c r="K196" s="132"/>
      <c r="L196" s="138"/>
    </row>
    <row r="197" spans="1:12" s="134" customFormat="1" ht="10.5" thickBot="1" x14ac:dyDescent="0.25">
      <c r="A197" s="144" t="s">
        <v>8</v>
      </c>
      <c r="B197" s="139"/>
      <c r="C197" s="136"/>
      <c r="D197" s="136"/>
      <c r="E197" s="136"/>
      <c r="F197" s="107" t="s">
        <v>130</v>
      </c>
      <c r="G197" s="133"/>
      <c r="H197" s="133"/>
      <c r="I197" s="133"/>
      <c r="J197" s="133"/>
      <c r="K197" s="133"/>
      <c r="L197" s="140"/>
    </row>
    <row r="198" spans="1:12" s="134" customFormat="1" ht="11" thickBot="1" x14ac:dyDescent="0.25">
      <c r="A198" s="144" t="s">
        <v>6</v>
      </c>
      <c r="B198" s="145">
        <f>1+MAX($B$13:B197)</f>
        <v>44</v>
      </c>
      <c r="C198" s="141" t="s">
        <v>253</v>
      </c>
      <c r="D198" s="146"/>
      <c r="E198" s="141" t="s">
        <v>143</v>
      </c>
      <c r="F198" s="79" t="s">
        <v>252</v>
      </c>
      <c r="G198" s="141" t="s">
        <v>241</v>
      </c>
      <c r="H198" s="142">
        <v>4</v>
      </c>
      <c r="I198" s="147"/>
      <c r="J198" s="142" t="str">
        <f>IF(ISNUMBER(I198),ROUND(H198*I198,3),"")</f>
        <v/>
      </c>
      <c r="K198" s="61"/>
      <c r="L198" s="76">
        <f>ROUND(H198*K198,2)</f>
        <v>0</v>
      </c>
    </row>
    <row r="199" spans="1:12" s="134" customFormat="1" x14ac:dyDescent="0.2">
      <c r="A199" s="144" t="s">
        <v>5</v>
      </c>
      <c r="B199" s="137"/>
      <c r="C199" s="135"/>
      <c r="D199" s="135"/>
      <c r="E199" s="135"/>
      <c r="F199" s="80"/>
      <c r="G199" s="132"/>
      <c r="H199" s="132"/>
      <c r="I199" s="132"/>
      <c r="J199" s="132"/>
      <c r="K199" s="132"/>
      <c r="L199" s="138"/>
    </row>
    <row r="200" spans="1:12" s="134" customFormat="1" x14ac:dyDescent="0.2">
      <c r="A200" s="144" t="s">
        <v>7</v>
      </c>
      <c r="B200" s="137"/>
      <c r="C200" s="135"/>
      <c r="D200" s="135"/>
      <c r="E200" s="135"/>
      <c r="F200" s="81"/>
      <c r="G200" s="132"/>
      <c r="H200" s="132"/>
      <c r="I200" s="132"/>
      <c r="J200" s="132"/>
      <c r="K200" s="132"/>
      <c r="L200" s="138"/>
    </row>
    <row r="201" spans="1:12" s="134" customFormat="1" ht="10.5" thickBot="1" x14ac:dyDescent="0.25">
      <c r="A201" s="144" t="s">
        <v>8</v>
      </c>
      <c r="B201" s="139"/>
      <c r="C201" s="136"/>
      <c r="D201" s="136"/>
      <c r="E201" s="136"/>
      <c r="F201" s="107" t="s">
        <v>130</v>
      </c>
      <c r="G201" s="133"/>
      <c r="H201" s="133"/>
      <c r="I201" s="133"/>
      <c r="J201" s="133"/>
      <c r="K201" s="133"/>
      <c r="L201" s="140"/>
    </row>
    <row r="202" spans="1:12" s="134" customFormat="1" ht="11" thickBot="1" x14ac:dyDescent="0.25">
      <c r="A202" s="144" t="s">
        <v>6</v>
      </c>
      <c r="B202" s="145">
        <f>1+MAX($B$13:B201)</f>
        <v>45</v>
      </c>
      <c r="C202" s="141" t="s">
        <v>254</v>
      </c>
      <c r="D202" s="146"/>
      <c r="E202" s="141" t="s">
        <v>143</v>
      </c>
      <c r="F202" s="79" t="s">
        <v>255</v>
      </c>
      <c r="G202" s="141" t="s">
        <v>184</v>
      </c>
      <c r="H202" s="142">
        <f>470.5*2*0.25+315.9*0.125</f>
        <v>274.73750000000001</v>
      </c>
      <c r="I202" s="147"/>
      <c r="J202" s="142" t="str">
        <f>IF(ISNUMBER(I202),ROUND(H202*I202,3),"")</f>
        <v/>
      </c>
      <c r="K202" s="61"/>
      <c r="L202" s="76">
        <f>ROUND(H202*K202,2)</f>
        <v>0</v>
      </c>
    </row>
    <row r="203" spans="1:12" s="134" customFormat="1" x14ac:dyDescent="0.2">
      <c r="A203" s="144" t="s">
        <v>5</v>
      </c>
      <c r="B203" s="137"/>
      <c r="C203" s="135"/>
      <c r="D203" s="135"/>
      <c r="E203" s="135"/>
      <c r="F203" s="80"/>
      <c r="G203" s="132"/>
      <c r="H203" s="132"/>
      <c r="I203" s="132"/>
      <c r="J203" s="132"/>
      <c r="K203" s="132"/>
      <c r="L203" s="138"/>
    </row>
    <row r="204" spans="1:12" s="134" customFormat="1" x14ac:dyDescent="0.2">
      <c r="A204" s="144" t="s">
        <v>7</v>
      </c>
      <c r="B204" s="137"/>
      <c r="C204" s="135"/>
      <c r="D204" s="135"/>
      <c r="E204" s="135"/>
      <c r="F204" s="81" t="s">
        <v>256</v>
      </c>
      <c r="G204" s="132"/>
      <c r="H204" s="132"/>
      <c r="I204" s="132"/>
      <c r="J204" s="132"/>
      <c r="K204" s="132"/>
      <c r="L204" s="138"/>
    </row>
    <row r="205" spans="1:12" s="134" customFormat="1" ht="10.5" thickBot="1" x14ac:dyDescent="0.25">
      <c r="A205" s="144" t="s">
        <v>8</v>
      </c>
      <c r="B205" s="139"/>
      <c r="C205" s="136"/>
      <c r="D205" s="136"/>
      <c r="E205" s="136"/>
      <c r="F205" s="107" t="s">
        <v>130</v>
      </c>
      <c r="G205" s="133"/>
      <c r="H205" s="133"/>
      <c r="I205" s="133"/>
      <c r="J205" s="133"/>
      <c r="K205" s="133"/>
      <c r="L205" s="140"/>
    </row>
    <row r="206" spans="1:12" s="134" customFormat="1" ht="11" thickBot="1" x14ac:dyDescent="0.25">
      <c r="A206" s="144" t="s">
        <v>6</v>
      </c>
      <c r="B206" s="145">
        <f>1+MAX($B$13:B205)</f>
        <v>46</v>
      </c>
      <c r="C206" s="141" t="s">
        <v>257</v>
      </c>
      <c r="D206" s="146"/>
      <c r="E206" s="141" t="s">
        <v>143</v>
      </c>
      <c r="F206" s="79" t="s">
        <v>258</v>
      </c>
      <c r="G206" s="141" t="s">
        <v>119</v>
      </c>
      <c r="H206" s="142">
        <v>13</v>
      </c>
      <c r="I206" s="147"/>
      <c r="J206" s="142" t="str">
        <f>IF(ISNUMBER(I206),ROUND(H206*I206,3),"")</f>
        <v/>
      </c>
      <c r="K206" s="61"/>
      <c r="L206" s="76">
        <f>ROUND(H206*K206,2)</f>
        <v>0</v>
      </c>
    </row>
    <row r="207" spans="1:12" s="134" customFormat="1" x14ac:dyDescent="0.2">
      <c r="A207" s="144" t="s">
        <v>5</v>
      </c>
      <c r="B207" s="137"/>
      <c r="C207" s="135"/>
      <c r="D207" s="135"/>
      <c r="E207" s="135"/>
      <c r="F207" s="80"/>
      <c r="G207" s="132"/>
      <c r="H207" s="132"/>
      <c r="I207" s="132"/>
      <c r="J207" s="132"/>
      <c r="K207" s="132"/>
      <c r="L207" s="138"/>
    </row>
    <row r="208" spans="1:12" s="134" customFormat="1" x14ac:dyDescent="0.2">
      <c r="A208" s="144" t="s">
        <v>7</v>
      </c>
      <c r="B208" s="137"/>
      <c r="C208" s="135"/>
      <c r="D208" s="135"/>
      <c r="E208" s="135"/>
      <c r="F208" s="81"/>
      <c r="G208" s="132"/>
      <c r="H208" s="132"/>
      <c r="I208" s="132"/>
      <c r="J208" s="132"/>
      <c r="K208" s="132"/>
      <c r="L208" s="138"/>
    </row>
    <row r="209" spans="1:12" s="134" customFormat="1" ht="10.5" thickBot="1" x14ac:dyDescent="0.25">
      <c r="A209" s="144" t="s">
        <v>8</v>
      </c>
      <c r="B209" s="139"/>
      <c r="C209" s="136"/>
      <c r="D209" s="136"/>
      <c r="E209" s="136"/>
      <c r="F209" s="107" t="s">
        <v>130</v>
      </c>
      <c r="G209" s="133"/>
      <c r="H209" s="133"/>
      <c r="I209" s="133"/>
      <c r="J209" s="133"/>
      <c r="K209" s="133"/>
      <c r="L209" s="140"/>
    </row>
    <row r="210" spans="1:12" s="134" customFormat="1" ht="11" thickBot="1" x14ac:dyDescent="0.25">
      <c r="A210" s="144" t="s">
        <v>6</v>
      </c>
      <c r="B210" s="145">
        <f>1+MAX($B$13:B209)</f>
        <v>47</v>
      </c>
      <c r="C210" s="141" t="s">
        <v>259</v>
      </c>
      <c r="D210" s="146"/>
      <c r="E210" s="141" t="s">
        <v>143</v>
      </c>
      <c r="F210" s="79" t="s">
        <v>260</v>
      </c>
      <c r="G210" s="141" t="s">
        <v>119</v>
      </c>
      <c r="H210" s="142">
        <v>760</v>
      </c>
      <c r="I210" s="147"/>
      <c r="J210" s="142" t="str">
        <f>IF(ISNUMBER(I210),ROUND(H210*I210,3),"")</f>
        <v/>
      </c>
      <c r="K210" s="61"/>
      <c r="L210" s="76">
        <f>ROUND(H210*K210,2)</f>
        <v>0</v>
      </c>
    </row>
    <row r="211" spans="1:12" s="134" customFormat="1" x14ac:dyDescent="0.2">
      <c r="A211" s="144" t="s">
        <v>5</v>
      </c>
      <c r="B211" s="137"/>
      <c r="C211" s="135"/>
      <c r="D211" s="135"/>
      <c r="E211" s="135"/>
      <c r="F211" s="80"/>
      <c r="G211" s="132"/>
      <c r="H211" s="132"/>
      <c r="I211" s="132"/>
      <c r="J211" s="132"/>
      <c r="K211" s="132"/>
      <c r="L211" s="138"/>
    </row>
    <row r="212" spans="1:12" s="134" customFormat="1" x14ac:dyDescent="0.2">
      <c r="A212" s="144" t="s">
        <v>7</v>
      </c>
      <c r="B212" s="137"/>
      <c r="C212" s="135"/>
      <c r="D212" s="135"/>
      <c r="E212" s="135"/>
      <c r="F212" s="81"/>
      <c r="G212" s="132"/>
      <c r="H212" s="132"/>
      <c r="I212" s="132"/>
      <c r="J212" s="132"/>
      <c r="K212" s="132"/>
      <c r="L212" s="138"/>
    </row>
    <row r="213" spans="1:12" s="134" customFormat="1" ht="10.5" thickBot="1" x14ac:dyDescent="0.25">
      <c r="A213" s="144" t="s">
        <v>8</v>
      </c>
      <c r="B213" s="139"/>
      <c r="C213" s="136"/>
      <c r="D213" s="136"/>
      <c r="E213" s="136"/>
      <c r="F213" s="107" t="s">
        <v>130</v>
      </c>
      <c r="G213" s="133"/>
      <c r="H213" s="133"/>
      <c r="I213" s="133"/>
      <c r="J213" s="133"/>
      <c r="K213" s="133"/>
      <c r="L213" s="140"/>
    </row>
    <row r="214" spans="1:12" s="134" customFormat="1" ht="11" thickBot="1" x14ac:dyDescent="0.25">
      <c r="A214" s="144" t="s">
        <v>6</v>
      </c>
      <c r="B214" s="145">
        <f>1+MAX($B$13:B213)</f>
        <v>48</v>
      </c>
      <c r="C214" s="110" t="s">
        <v>261</v>
      </c>
      <c r="D214" s="146"/>
      <c r="E214" s="141" t="s">
        <v>143</v>
      </c>
      <c r="F214" s="79" t="s">
        <v>262</v>
      </c>
      <c r="G214" s="141" t="s">
        <v>119</v>
      </c>
      <c r="H214" s="142">
        <f>2*15.2</f>
        <v>30.4</v>
      </c>
      <c r="I214" s="147"/>
      <c r="J214" s="142" t="str">
        <f>IF(ISNUMBER(I214),ROUND(H214*I214,3),"")</f>
        <v/>
      </c>
      <c r="K214" s="61"/>
      <c r="L214" s="76">
        <f>ROUND(H214*K214,2)</f>
        <v>0</v>
      </c>
    </row>
    <row r="215" spans="1:12" s="134" customFormat="1" x14ac:dyDescent="0.2">
      <c r="A215" s="144" t="s">
        <v>5</v>
      </c>
      <c r="B215" s="137"/>
      <c r="C215" s="135"/>
      <c r="D215" s="135"/>
      <c r="E215" s="135"/>
      <c r="F215" s="80"/>
      <c r="G215" s="132"/>
      <c r="H215" s="132"/>
      <c r="I215" s="132"/>
      <c r="J215" s="132"/>
      <c r="K215" s="132"/>
      <c r="L215" s="138"/>
    </row>
    <row r="216" spans="1:12" s="134" customFormat="1" x14ac:dyDescent="0.2">
      <c r="A216" s="144" t="s">
        <v>7</v>
      </c>
      <c r="B216" s="137"/>
      <c r="C216" s="135"/>
      <c r="D216" s="135"/>
      <c r="E216" s="135"/>
      <c r="F216" s="81" t="s">
        <v>263</v>
      </c>
      <c r="G216" s="132"/>
      <c r="H216" s="132"/>
      <c r="I216" s="132"/>
      <c r="J216" s="132"/>
      <c r="K216" s="132"/>
      <c r="L216" s="138"/>
    </row>
    <row r="217" spans="1:12" s="134" customFormat="1" ht="10.5" thickBot="1" x14ac:dyDescent="0.25">
      <c r="A217" s="144" t="s">
        <v>8</v>
      </c>
      <c r="B217" s="139"/>
      <c r="C217" s="136"/>
      <c r="D217" s="136"/>
      <c r="E217" s="136"/>
      <c r="F217" s="107" t="s">
        <v>130</v>
      </c>
      <c r="G217" s="133"/>
      <c r="H217" s="133"/>
      <c r="I217" s="133"/>
      <c r="J217" s="133"/>
      <c r="K217" s="133"/>
      <c r="L217" s="140"/>
    </row>
    <row r="218" spans="1:12" s="134" customFormat="1" ht="11" thickBot="1" x14ac:dyDescent="0.25">
      <c r="A218" s="144" t="s">
        <v>6</v>
      </c>
      <c r="B218" s="145">
        <f>1+MAX($B$13:B217)</f>
        <v>49</v>
      </c>
      <c r="C218" s="141" t="s">
        <v>264</v>
      </c>
      <c r="D218" s="146"/>
      <c r="E218" s="141" t="s">
        <v>143</v>
      </c>
      <c r="F218" s="79" t="s">
        <v>265</v>
      </c>
      <c r="G218" s="141" t="s">
        <v>119</v>
      </c>
      <c r="H218" s="142">
        <v>100</v>
      </c>
      <c r="I218" s="147"/>
      <c r="J218" s="142" t="str">
        <f>IF(ISNUMBER(I218),ROUND(H218*I218,3),"")</f>
        <v/>
      </c>
      <c r="K218" s="61"/>
      <c r="L218" s="76">
        <f>ROUND(H218*K218,2)</f>
        <v>0</v>
      </c>
    </row>
    <row r="219" spans="1:12" s="134" customFormat="1" x14ac:dyDescent="0.2">
      <c r="A219" s="144" t="s">
        <v>5</v>
      </c>
      <c r="B219" s="137"/>
      <c r="C219" s="135"/>
      <c r="D219" s="135"/>
      <c r="E219" s="135"/>
      <c r="F219" s="80"/>
      <c r="G219" s="132"/>
      <c r="H219" s="132"/>
      <c r="I219" s="132"/>
      <c r="J219" s="132"/>
      <c r="K219" s="132"/>
      <c r="L219" s="138"/>
    </row>
    <row r="220" spans="1:12" s="134" customFormat="1" x14ac:dyDescent="0.2">
      <c r="A220" s="144" t="s">
        <v>7</v>
      </c>
      <c r="B220" s="137"/>
      <c r="C220" s="135"/>
      <c r="D220" s="135"/>
      <c r="E220" s="135"/>
      <c r="F220" s="81"/>
      <c r="G220" s="132"/>
      <c r="H220" s="132"/>
      <c r="I220" s="132"/>
      <c r="J220" s="132"/>
      <c r="K220" s="132"/>
      <c r="L220" s="138"/>
    </row>
    <row r="221" spans="1:12" s="134" customFormat="1" ht="10.5" thickBot="1" x14ac:dyDescent="0.25">
      <c r="A221" s="144" t="s">
        <v>8</v>
      </c>
      <c r="B221" s="139"/>
      <c r="C221" s="136"/>
      <c r="D221" s="136"/>
      <c r="E221" s="136"/>
      <c r="F221" s="107" t="s">
        <v>130</v>
      </c>
      <c r="G221" s="133"/>
      <c r="H221" s="133"/>
      <c r="I221" s="133"/>
      <c r="J221" s="133"/>
      <c r="K221" s="133"/>
      <c r="L221" s="140"/>
    </row>
    <row r="222" spans="1:12" s="134" customFormat="1" ht="11" thickBot="1" x14ac:dyDescent="0.25">
      <c r="A222" s="144" t="s">
        <v>6</v>
      </c>
      <c r="B222" s="145">
        <f>1+MAX($B$13:B221)</f>
        <v>50</v>
      </c>
      <c r="C222" s="141" t="s">
        <v>266</v>
      </c>
      <c r="D222" s="146"/>
      <c r="E222" s="141" t="s">
        <v>143</v>
      </c>
      <c r="F222" s="79" t="s">
        <v>267</v>
      </c>
      <c r="G222" s="141" t="s">
        <v>119</v>
      </c>
      <c r="H222" s="142">
        <v>6.8</v>
      </c>
      <c r="I222" s="147"/>
      <c r="J222" s="142" t="str">
        <f>IF(ISNUMBER(I222),ROUND(H222*I222,3),"")</f>
        <v/>
      </c>
      <c r="K222" s="61"/>
      <c r="L222" s="76">
        <f>ROUND(H222*K222,2)</f>
        <v>0</v>
      </c>
    </row>
    <row r="223" spans="1:12" s="134" customFormat="1" x14ac:dyDescent="0.2">
      <c r="A223" s="144" t="s">
        <v>5</v>
      </c>
      <c r="B223" s="137"/>
      <c r="C223" s="135"/>
      <c r="D223" s="135"/>
      <c r="E223" s="135"/>
      <c r="F223" s="80"/>
      <c r="G223" s="132"/>
      <c r="H223" s="132"/>
      <c r="I223" s="132"/>
      <c r="J223" s="132"/>
      <c r="K223" s="132"/>
      <c r="L223" s="138"/>
    </row>
    <row r="224" spans="1:12" s="134" customFormat="1" x14ac:dyDescent="0.2">
      <c r="A224" s="144" t="s">
        <v>7</v>
      </c>
      <c r="B224" s="137"/>
      <c r="C224" s="135"/>
      <c r="D224" s="135"/>
      <c r="E224" s="135"/>
      <c r="F224" s="81"/>
      <c r="G224" s="132"/>
      <c r="H224" s="132"/>
      <c r="I224" s="132"/>
      <c r="J224" s="132"/>
      <c r="K224" s="132"/>
      <c r="L224" s="138"/>
    </row>
    <row r="225" spans="1:12" s="134" customFormat="1" ht="10.5" thickBot="1" x14ac:dyDescent="0.25">
      <c r="A225" s="144" t="s">
        <v>8</v>
      </c>
      <c r="B225" s="139"/>
      <c r="C225" s="136"/>
      <c r="D225" s="136"/>
      <c r="E225" s="136"/>
      <c r="F225" s="107" t="s">
        <v>130</v>
      </c>
      <c r="G225" s="133"/>
      <c r="H225" s="133"/>
      <c r="I225" s="133"/>
      <c r="J225" s="133"/>
      <c r="K225" s="133"/>
      <c r="L225" s="140"/>
    </row>
    <row r="226" spans="1:12" ht="13" x14ac:dyDescent="0.2">
      <c r="A226" s="129" t="s">
        <v>82</v>
      </c>
      <c r="B226" s="130" t="s">
        <v>245</v>
      </c>
      <c r="C226" s="156" t="str">
        <f xml:space="preserve"> CONCATENATE("za Díl ",C189)</f>
        <v>za Díl 9</v>
      </c>
      <c r="D226" s="113"/>
      <c r="E226" s="113"/>
      <c r="F226" s="111" t="s">
        <v>247</v>
      </c>
      <c r="G226" s="112"/>
      <c r="H226" s="112"/>
      <c r="I226" s="112"/>
      <c r="J226" s="154"/>
      <c r="K226" s="112"/>
      <c r="L226" s="155">
        <f>SUM(L190:L225)</f>
        <v>0</v>
      </c>
    </row>
  </sheetData>
  <sheetProtection formatCells="0" formatColumns="0" formatRows="0" insertColumns="0" insertRows="0" deleteColumns="0" deleteRows="0" sort="0" autoFilter="0"/>
  <autoFilter ref="A10:L39" xr:uid="{00000000-0009-0000-0000-000000000000}">
    <filterColumn colId="10" showButton="0"/>
  </autoFilter>
  <mergeCells count="29">
    <mergeCell ref="K3:L3"/>
    <mergeCell ref="I6:J6"/>
    <mergeCell ref="F6:H6"/>
    <mergeCell ref="F7:H7"/>
    <mergeCell ref="B8:D8"/>
    <mergeCell ref="G8:H8"/>
    <mergeCell ref="D3:E3"/>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G10:G12"/>
    <mergeCell ref="E10:E12"/>
    <mergeCell ref="I8:J8"/>
    <mergeCell ref="B2:C2"/>
    <mergeCell ref="I2:J2"/>
    <mergeCell ref="F10:F12"/>
  </mergeCells>
  <conditionalFormatting sqref="F6">
    <cfRule type="expression" dxfId="661" priority="2390">
      <formula>$E$5="Ostatní"</formula>
    </cfRule>
    <cfRule type="expression" dxfId="660" priority="2392">
      <formula>$E$6="Ostatní"</formula>
    </cfRule>
  </conditionalFormatting>
  <conditionalFormatting sqref="F2">
    <cfRule type="expression" dxfId="659" priority="2388">
      <formula>IF($F$2="Název stavby","Vybarvit",IF($F$2="","Vybarvit",""))="Vybarvit"</formula>
    </cfRule>
  </conditionalFormatting>
  <conditionalFormatting sqref="D3">
    <cfRule type="expression" dxfId="658" priority="2387">
      <formula>IF($D$3="SO XX-XX-XX","Vybarvit",IF($D$3="","Vybarvit",""))="Vybarvit"</formula>
    </cfRule>
  </conditionalFormatting>
  <conditionalFormatting sqref="F3">
    <cfRule type="expression" dxfId="657" priority="2386">
      <formula>IF($F$3="Název SO/PS","Vybarvit",IF($F$3="","Vybarvit",""))="Vybarvit"</formula>
    </cfRule>
  </conditionalFormatting>
  <conditionalFormatting sqref="F8">
    <cfRule type="expression" dxfId="656" priority="2385">
      <formula>IF($F$8="Obchodní název firmy/společnosti, v případě fyzické osoby podnikající  IČO","Vybarvit",IF($F$8="","Vybarvit",""))="Vybarvit"</formula>
    </cfRule>
  </conditionalFormatting>
  <conditionalFormatting sqref="G8:H8">
    <cfRule type="expression" dxfId="655" priority="2384">
      <formula>IF($G$8="Titul Jméno Příjmení","Vybarvit",IF($G$8="","Vybarvit",""))="Vybarvit"</formula>
    </cfRule>
  </conditionalFormatting>
  <conditionalFormatting sqref="K8">
    <cfRule type="expression" dxfId="654" priority="2359">
      <formula>$K$8=""</formula>
    </cfRule>
  </conditionalFormatting>
  <conditionalFormatting sqref="K7">
    <cfRule type="expression" dxfId="653" priority="2358">
      <formula>$K$7=""</formula>
    </cfRule>
  </conditionalFormatting>
  <conditionalFormatting sqref="K5">
    <cfRule type="expression" dxfId="652" priority="2356">
      <formula>$K$5=""</formula>
    </cfRule>
  </conditionalFormatting>
  <conditionalFormatting sqref="K4">
    <cfRule type="expression" dxfId="651" priority="2355">
      <formula>$K$4=""</formula>
    </cfRule>
  </conditionalFormatting>
  <conditionalFormatting sqref="L4">
    <cfRule type="expression" dxfId="650" priority="2354">
      <formula>$L$4=""</formula>
    </cfRule>
  </conditionalFormatting>
  <conditionalFormatting sqref="E8">
    <cfRule type="expression" dxfId="649" priority="2353">
      <formula>$E$8=""</formula>
    </cfRule>
  </conditionalFormatting>
  <conditionalFormatting sqref="E7">
    <cfRule type="expression" dxfId="648" priority="2352">
      <formula>$E$7=""</formula>
    </cfRule>
  </conditionalFormatting>
  <conditionalFormatting sqref="E6">
    <cfRule type="expression" dxfId="647" priority="2351">
      <formula>$E$6=""</formula>
    </cfRule>
  </conditionalFormatting>
  <conditionalFormatting sqref="E5">
    <cfRule type="expression" dxfId="646" priority="2350">
      <formula>$E$5=""</formula>
    </cfRule>
  </conditionalFormatting>
  <conditionalFormatting sqref="E4">
    <cfRule type="expression" dxfId="645" priority="2348">
      <formula>$E$4=""</formula>
    </cfRule>
  </conditionalFormatting>
  <conditionalFormatting sqref="F13">
    <cfRule type="expression" dxfId="644" priority="925">
      <formula>F13="Název dílu"</formula>
    </cfRule>
  </conditionalFormatting>
  <conditionalFormatting sqref="Q3">
    <cfRule type="cellIs" dxfId="643" priority="924" operator="notEqual">
      <formula>0</formula>
    </cfRule>
  </conditionalFormatting>
  <conditionalFormatting sqref="C13">
    <cfRule type="expression" dxfId="642" priority="923">
      <formula>C13="Kód dílu"</formula>
    </cfRule>
  </conditionalFormatting>
  <conditionalFormatting sqref="K6">
    <cfRule type="expression" dxfId="641" priority="867">
      <formula>$K$6=""</formula>
    </cfRule>
  </conditionalFormatting>
  <conditionalFormatting sqref="F40">
    <cfRule type="expression" dxfId="640" priority="783">
      <formula>F40=""</formula>
    </cfRule>
  </conditionalFormatting>
  <conditionalFormatting sqref="F44">
    <cfRule type="expression" dxfId="639" priority="771">
      <formula>F44=""</formula>
    </cfRule>
  </conditionalFormatting>
  <conditionalFormatting sqref="K40">
    <cfRule type="expression" dxfId="638" priority="775">
      <formula>K40=""</formula>
    </cfRule>
  </conditionalFormatting>
  <conditionalFormatting sqref="D40">
    <cfRule type="expression" dxfId="637" priority="774">
      <formula>D40=""</formula>
    </cfRule>
  </conditionalFormatting>
  <conditionalFormatting sqref="F41">
    <cfRule type="expression" dxfId="636" priority="782">
      <formula>F41=""</formula>
    </cfRule>
  </conditionalFormatting>
  <conditionalFormatting sqref="F42">
    <cfRule type="expression" dxfId="635" priority="781">
      <formula>F42=""</formula>
    </cfRule>
  </conditionalFormatting>
  <conditionalFormatting sqref="C40">
    <cfRule type="expression" dxfId="634" priority="785">
      <formula>C40=""</formula>
    </cfRule>
  </conditionalFormatting>
  <conditionalFormatting sqref="I40">
    <cfRule type="expression" dxfId="633" priority="777">
      <formula>I40=""</formula>
    </cfRule>
  </conditionalFormatting>
  <conditionalFormatting sqref="J40">
    <cfRule type="expression" dxfId="632" priority="776">
      <formula>J40=""</formula>
    </cfRule>
  </conditionalFormatting>
  <conditionalFormatting sqref="E14">
    <cfRule type="expression" dxfId="631" priority="731">
      <formula>E14=""</formula>
    </cfRule>
  </conditionalFormatting>
  <conditionalFormatting sqref="F14">
    <cfRule type="expression" dxfId="630" priority="730">
      <formula>F14=""</formula>
    </cfRule>
  </conditionalFormatting>
  <conditionalFormatting sqref="C44">
    <cfRule type="expression" dxfId="629" priority="773">
      <formula>C44=""</formula>
    </cfRule>
  </conditionalFormatting>
  <conditionalFormatting sqref="G14">
    <cfRule type="expression" dxfId="628" priority="729">
      <formula>G14=""</formula>
    </cfRule>
  </conditionalFormatting>
  <conditionalFormatting sqref="F47">
    <cfRule type="expression" dxfId="627" priority="768">
      <formula>F47=""</formula>
    </cfRule>
  </conditionalFormatting>
  <conditionalFormatting sqref="F43">
    <cfRule type="expression" dxfId="626" priority="780">
      <formula>F43=""</formula>
    </cfRule>
  </conditionalFormatting>
  <conditionalFormatting sqref="G44">
    <cfRule type="expression" dxfId="625" priority="767">
      <formula>G44=""</formula>
    </cfRule>
  </conditionalFormatting>
  <conditionalFormatting sqref="G40">
    <cfRule type="expression" dxfId="624" priority="779">
      <formula>G40=""</formula>
    </cfRule>
  </conditionalFormatting>
  <conditionalFormatting sqref="H44">
    <cfRule type="expression" dxfId="623" priority="766">
      <formula>H44=""</formula>
    </cfRule>
  </conditionalFormatting>
  <conditionalFormatting sqref="H40">
    <cfRule type="expression" dxfId="622" priority="778">
      <formula>H40=""</formula>
    </cfRule>
  </conditionalFormatting>
  <conditionalFormatting sqref="I44">
    <cfRule type="expression" dxfId="621" priority="765">
      <formula>I44=""</formula>
    </cfRule>
  </conditionalFormatting>
  <conditionalFormatting sqref="F25">
    <cfRule type="expression" dxfId="620" priority="722">
      <formula>F25=""</formula>
    </cfRule>
  </conditionalFormatting>
  <conditionalFormatting sqref="C14">
    <cfRule type="expression" dxfId="619" priority="733">
      <formula>C14=""</formula>
    </cfRule>
  </conditionalFormatting>
  <conditionalFormatting sqref="E44">
    <cfRule type="expression" dxfId="618" priority="772">
      <formula>E44=""</formula>
    </cfRule>
  </conditionalFormatting>
  <conditionalFormatting sqref="D14">
    <cfRule type="expression" dxfId="617" priority="732">
      <formula>D14=""</formula>
    </cfRule>
  </conditionalFormatting>
  <conditionalFormatting sqref="H22">
    <cfRule type="expression" dxfId="616" priority="720">
      <formula>H22=""</formula>
    </cfRule>
  </conditionalFormatting>
  <conditionalFormatting sqref="I22">
    <cfRule type="expression" dxfId="615" priority="719">
      <formula>I22=""</formula>
    </cfRule>
  </conditionalFormatting>
  <conditionalFormatting sqref="F45">
    <cfRule type="expression" dxfId="614" priority="770">
      <formula>F45=""</formula>
    </cfRule>
  </conditionalFormatting>
  <conditionalFormatting sqref="F15">
    <cfRule type="expression" dxfId="613" priority="742">
      <formula>F15=""</formula>
    </cfRule>
  </conditionalFormatting>
  <conditionalFormatting sqref="F46">
    <cfRule type="expression" dxfId="612" priority="769">
      <formula>F46=""</formula>
    </cfRule>
  </conditionalFormatting>
  <conditionalFormatting sqref="F16">
    <cfRule type="expression" dxfId="611" priority="741">
      <formula>F16=""</formula>
    </cfRule>
  </conditionalFormatting>
  <conditionalFormatting sqref="J44">
    <cfRule type="expression" dxfId="610" priority="764">
      <formula>J44=""</formula>
    </cfRule>
  </conditionalFormatting>
  <conditionalFormatting sqref="K44">
    <cfRule type="expression" dxfId="609" priority="763">
      <formula>K44=""</formula>
    </cfRule>
  </conditionalFormatting>
  <conditionalFormatting sqref="D44">
    <cfRule type="expression" dxfId="608" priority="762">
      <formula>D44=""</formula>
    </cfRule>
  </conditionalFormatting>
  <conditionalFormatting sqref="F17">
    <cfRule type="expression" dxfId="607" priority="740">
      <formula>F17=""</formula>
    </cfRule>
  </conditionalFormatting>
  <conditionalFormatting sqref="C22">
    <cfRule type="expression" dxfId="606" priority="727">
      <formula>C22=""</formula>
    </cfRule>
  </conditionalFormatting>
  <conditionalFormatting sqref="E18">
    <cfRule type="expression" dxfId="605" priority="702">
      <formula>E18=""</formula>
    </cfRule>
  </conditionalFormatting>
  <conditionalFormatting sqref="F113">
    <cfRule type="expression" dxfId="604" priority="468">
      <formula>F113="Název dílu"</formula>
    </cfRule>
  </conditionalFormatting>
  <conditionalFormatting sqref="H14">
    <cfRule type="expression" dxfId="603" priority="728">
      <formula>H14=""</formula>
    </cfRule>
  </conditionalFormatting>
  <conditionalFormatting sqref="J22">
    <cfRule type="expression" dxfId="602" priority="718">
      <formula>J22=""</formula>
    </cfRule>
  </conditionalFormatting>
  <conditionalFormatting sqref="K22">
    <cfRule type="expression" dxfId="601" priority="717">
      <formula>K22=""</formula>
    </cfRule>
  </conditionalFormatting>
  <conditionalFormatting sqref="C18">
    <cfRule type="expression" dxfId="600" priority="703">
      <formula>C18=""</formula>
    </cfRule>
  </conditionalFormatting>
  <conditionalFormatting sqref="C52">
    <cfRule type="expression" dxfId="599" priority="672">
      <formula>C52=""</formula>
    </cfRule>
  </conditionalFormatting>
  <conditionalFormatting sqref="D22">
    <cfRule type="expression" dxfId="598" priority="716">
      <formula>D22=""</formula>
    </cfRule>
  </conditionalFormatting>
  <conditionalFormatting sqref="I14">
    <cfRule type="expression" dxfId="597" priority="737">
      <formula>I14=""</formula>
    </cfRule>
  </conditionalFormatting>
  <conditionalFormatting sqref="J14">
    <cfRule type="expression" dxfId="596" priority="736">
      <formula>J14=""</formula>
    </cfRule>
  </conditionalFormatting>
  <conditionalFormatting sqref="F24">
    <cfRule type="expression" dxfId="595" priority="723">
      <formula>F24=""</formula>
    </cfRule>
  </conditionalFormatting>
  <conditionalFormatting sqref="I18">
    <cfRule type="expression" dxfId="594" priority="707">
      <formula>I18=""</formula>
    </cfRule>
  </conditionalFormatting>
  <conditionalFormatting sqref="G22">
    <cfRule type="expression" dxfId="593" priority="721">
      <formula>G22=""</formula>
    </cfRule>
  </conditionalFormatting>
  <conditionalFormatting sqref="D48">
    <cfRule type="expression" dxfId="592" priority="673">
      <formula>D48=""</formula>
    </cfRule>
  </conditionalFormatting>
  <conditionalFormatting sqref="F22">
    <cfRule type="expression" dxfId="591" priority="725">
      <formula>F22=""</formula>
    </cfRule>
  </conditionalFormatting>
  <conditionalFormatting sqref="D18">
    <cfRule type="expression" dxfId="590" priority="704">
      <formula>D18=""</formula>
    </cfRule>
  </conditionalFormatting>
  <conditionalFormatting sqref="J34">
    <cfRule type="expression" dxfId="589" priority="691">
      <formula>J34=""</formula>
    </cfRule>
  </conditionalFormatting>
  <conditionalFormatting sqref="K34">
    <cfRule type="expression" dxfId="588" priority="690">
      <formula>K34=""</formula>
    </cfRule>
  </conditionalFormatting>
  <conditionalFormatting sqref="K48">
    <cfRule type="expression" dxfId="587" priority="674">
      <formula>K48=""</formula>
    </cfRule>
  </conditionalFormatting>
  <conditionalFormatting sqref="F21">
    <cfRule type="expression" dxfId="586" priority="710">
      <formula>F21=""</formula>
    </cfRule>
  </conditionalFormatting>
  <conditionalFormatting sqref="F18">
    <cfRule type="expression" dxfId="585" priority="713">
      <formula>F18=""</formula>
    </cfRule>
  </conditionalFormatting>
  <conditionalFormatting sqref="E22">
    <cfRule type="expression" dxfId="584" priority="701">
      <formula>E22=""</formula>
    </cfRule>
  </conditionalFormatting>
  <conditionalFormatting sqref="G18">
    <cfRule type="expression" dxfId="583" priority="709">
      <formula>G18=""</formula>
    </cfRule>
  </conditionalFormatting>
  <conditionalFormatting sqref="H18">
    <cfRule type="expression" dxfId="582" priority="708">
      <formula>H18=""</formula>
    </cfRule>
  </conditionalFormatting>
  <conditionalFormatting sqref="K18">
    <cfRule type="expression" dxfId="581" priority="705">
      <formula>K18=""</formula>
    </cfRule>
  </conditionalFormatting>
  <conditionalFormatting sqref="J18">
    <cfRule type="expression" dxfId="580" priority="706">
      <formula>J18=""</formula>
    </cfRule>
  </conditionalFormatting>
  <conditionalFormatting sqref="H34">
    <cfRule type="expression" dxfId="579" priority="693">
      <formula>H34=""</formula>
    </cfRule>
  </conditionalFormatting>
  <conditionalFormatting sqref="F37">
    <cfRule type="expression" dxfId="578" priority="695">
      <formula>F37=""</formula>
    </cfRule>
  </conditionalFormatting>
  <conditionalFormatting sqref="G34">
    <cfRule type="expression" dxfId="577" priority="694">
      <formula>G34=""</formula>
    </cfRule>
  </conditionalFormatting>
  <conditionalFormatting sqref="J48">
    <cfRule type="expression" dxfId="576" priority="675">
      <formula>J48=""</formula>
    </cfRule>
  </conditionalFormatting>
  <conditionalFormatting sqref="C34">
    <cfRule type="expression" dxfId="575" priority="700">
      <formula>C34=""</formula>
    </cfRule>
  </conditionalFormatting>
  <conditionalFormatting sqref="F35">
    <cfRule type="expression" dxfId="574" priority="697">
      <formula>F35=""</formula>
    </cfRule>
  </conditionalFormatting>
  <conditionalFormatting sqref="F19">
    <cfRule type="expression" dxfId="573" priority="712">
      <formula>F19=""</formula>
    </cfRule>
  </conditionalFormatting>
  <conditionalFormatting sqref="F55">
    <cfRule type="expression" dxfId="572" priority="667">
      <formula>F55=""</formula>
    </cfRule>
  </conditionalFormatting>
  <conditionalFormatting sqref="F20">
    <cfRule type="expression" dxfId="571" priority="711">
      <formula>F20=""</formula>
    </cfRule>
  </conditionalFormatting>
  <conditionalFormatting sqref="F23">
    <cfRule type="expression" dxfId="570" priority="724">
      <formula>F23=""</formula>
    </cfRule>
  </conditionalFormatting>
  <conditionalFormatting sqref="F49">
    <cfRule type="expression" dxfId="569" priority="681">
      <formula>F49=""</formula>
    </cfRule>
  </conditionalFormatting>
  <conditionalFormatting sqref="F34">
    <cfRule type="expression" dxfId="568" priority="698">
      <formula>F34=""</formula>
    </cfRule>
  </conditionalFormatting>
  <conditionalFormatting sqref="E40">
    <cfRule type="expression" dxfId="567" priority="685">
      <formula>E40=""</formula>
    </cfRule>
  </conditionalFormatting>
  <conditionalFormatting sqref="F36">
    <cfRule type="expression" dxfId="566" priority="696">
      <formula>F36=""</formula>
    </cfRule>
  </conditionalFormatting>
  <conditionalFormatting sqref="E48">
    <cfRule type="expression" dxfId="565" priority="683">
      <formula>E48=""</formula>
    </cfRule>
  </conditionalFormatting>
  <conditionalFormatting sqref="F48">
    <cfRule type="expression" dxfId="564" priority="682">
      <formula>F48=""</formula>
    </cfRule>
  </conditionalFormatting>
  <conditionalFormatting sqref="F51">
    <cfRule type="expression" dxfId="563" priority="679">
      <formula>F51=""</formula>
    </cfRule>
  </conditionalFormatting>
  <conditionalFormatting sqref="I34">
    <cfRule type="expression" dxfId="562" priority="692">
      <formula>I34=""</formula>
    </cfRule>
  </conditionalFormatting>
  <conditionalFormatting sqref="E56">
    <cfRule type="expression" dxfId="561" priority="659">
      <formula>E56=""</formula>
    </cfRule>
  </conditionalFormatting>
  <conditionalFormatting sqref="G52">
    <cfRule type="expression" dxfId="560" priority="666">
      <formula>G52=""</formula>
    </cfRule>
  </conditionalFormatting>
  <conditionalFormatting sqref="F54">
    <cfRule type="expression" dxfId="559" priority="668">
      <formula>F54=""</formula>
    </cfRule>
  </conditionalFormatting>
  <conditionalFormatting sqref="C48">
    <cfRule type="expression" dxfId="558" priority="684">
      <formula>C48=""</formula>
    </cfRule>
  </conditionalFormatting>
  <conditionalFormatting sqref="F63">
    <cfRule type="expression" dxfId="557" priority="643">
      <formula>F63=""</formula>
    </cfRule>
  </conditionalFormatting>
  <conditionalFormatting sqref="I52">
    <cfRule type="expression" dxfId="556" priority="664">
      <formula>I52=""</formula>
    </cfRule>
  </conditionalFormatting>
  <conditionalFormatting sqref="D52">
    <cfRule type="expression" dxfId="555" priority="661">
      <formula>D52=""</formula>
    </cfRule>
  </conditionalFormatting>
  <conditionalFormatting sqref="F56">
    <cfRule type="expression" dxfId="554" priority="658">
      <formula>F56=""</formula>
    </cfRule>
  </conditionalFormatting>
  <conditionalFormatting sqref="H52">
    <cfRule type="expression" dxfId="553" priority="665">
      <formula>H52=""</formula>
    </cfRule>
  </conditionalFormatting>
  <conditionalFormatting sqref="F52">
    <cfRule type="expression" dxfId="552" priority="670">
      <formula>F52=""</formula>
    </cfRule>
  </conditionalFormatting>
  <conditionalFormatting sqref="F59">
    <cfRule type="expression" dxfId="551" priority="655">
      <formula>F59=""</formula>
    </cfRule>
  </conditionalFormatting>
  <conditionalFormatting sqref="G48">
    <cfRule type="expression" dxfId="550" priority="678">
      <formula>G48=""</formula>
    </cfRule>
  </conditionalFormatting>
  <conditionalFormatting sqref="D34">
    <cfRule type="expression" dxfId="549" priority="689">
      <formula>D34=""</formula>
    </cfRule>
  </conditionalFormatting>
  <conditionalFormatting sqref="H48">
    <cfRule type="expression" dxfId="548" priority="677">
      <formula>H48=""</formula>
    </cfRule>
  </conditionalFormatting>
  <conditionalFormatting sqref="D56">
    <cfRule type="expression" dxfId="547" priority="649">
      <formula>D56=""</formula>
    </cfRule>
  </conditionalFormatting>
  <conditionalFormatting sqref="J68">
    <cfRule type="expression" dxfId="546" priority="605">
      <formula>J68=""</formula>
    </cfRule>
  </conditionalFormatting>
  <conditionalFormatting sqref="G60">
    <cfRule type="expression" dxfId="545" priority="642">
      <formula>G60=""</formula>
    </cfRule>
  </conditionalFormatting>
  <conditionalFormatting sqref="E34">
    <cfRule type="expression" dxfId="544" priority="686">
      <formula>E34=""</formula>
    </cfRule>
  </conditionalFormatting>
  <conditionalFormatting sqref="F58">
    <cfRule type="expression" dxfId="543" priority="656">
      <formula>F58=""</formula>
    </cfRule>
  </conditionalFormatting>
  <conditionalFormatting sqref="C56">
    <cfRule type="expression" dxfId="542" priority="660">
      <formula>C56=""</formula>
    </cfRule>
  </conditionalFormatting>
  <conditionalFormatting sqref="E52">
    <cfRule type="expression" dxfId="541" priority="671">
      <formula>E52=""</formula>
    </cfRule>
  </conditionalFormatting>
  <conditionalFormatting sqref="I60">
    <cfRule type="expression" dxfId="540" priority="640">
      <formula>I60=""</formula>
    </cfRule>
  </conditionalFormatting>
  <conditionalFormatting sqref="F53">
    <cfRule type="expression" dxfId="539" priority="669">
      <formula>F53=""</formula>
    </cfRule>
  </conditionalFormatting>
  <conditionalFormatting sqref="F50">
    <cfRule type="expression" dxfId="538" priority="680">
      <formula>F50=""</formula>
    </cfRule>
  </conditionalFormatting>
  <conditionalFormatting sqref="E64">
    <cfRule type="expression" dxfId="537" priority="635">
      <formula>E64=""</formula>
    </cfRule>
  </conditionalFormatting>
  <conditionalFormatting sqref="C60">
    <cfRule type="expression" dxfId="536" priority="648">
      <formula>C60=""</formula>
    </cfRule>
  </conditionalFormatting>
  <conditionalFormatting sqref="C64">
    <cfRule type="expression" dxfId="535" priority="636">
      <formula>C64=""</formula>
    </cfRule>
  </conditionalFormatting>
  <conditionalFormatting sqref="C39">
    <cfRule type="expression" dxfId="534" priority="688">
      <formula>C39="Kód dílu"</formula>
    </cfRule>
  </conditionalFormatting>
  <conditionalFormatting sqref="F39">
    <cfRule type="expression" dxfId="533" priority="687">
      <formula>F39="Název dílu"</formula>
    </cfRule>
  </conditionalFormatting>
  <conditionalFormatting sqref="F62">
    <cfRule type="expression" dxfId="532" priority="644">
      <formula>F62=""</formula>
    </cfRule>
  </conditionalFormatting>
  <conditionalFormatting sqref="D60">
    <cfRule type="expression" dxfId="531" priority="637">
      <formula>D60=""</formula>
    </cfRule>
  </conditionalFormatting>
  <conditionalFormatting sqref="F70">
    <cfRule type="expression" dxfId="530" priority="610">
      <formula>F70=""</formula>
    </cfRule>
  </conditionalFormatting>
  <conditionalFormatting sqref="F57">
    <cfRule type="expression" dxfId="529" priority="657">
      <formula>F57=""</formula>
    </cfRule>
  </conditionalFormatting>
  <conditionalFormatting sqref="F60">
    <cfRule type="expression" dxfId="528" priority="646">
      <formula>F60=""</formula>
    </cfRule>
  </conditionalFormatting>
  <conditionalFormatting sqref="F64">
    <cfRule type="expression" dxfId="527" priority="603">
      <formula>F64=""</formula>
    </cfRule>
  </conditionalFormatting>
  <conditionalFormatting sqref="K56">
    <cfRule type="expression" dxfId="526" priority="650">
      <formula>K56=""</formula>
    </cfRule>
  </conditionalFormatting>
  <conditionalFormatting sqref="F69">
    <cfRule type="expression" dxfId="525" priority="611">
      <formula>F69=""</formula>
    </cfRule>
  </conditionalFormatting>
  <conditionalFormatting sqref="H64">
    <cfRule type="expression" dxfId="524" priority="598">
      <formula>H64=""</formula>
    </cfRule>
  </conditionalFormatting>
  <conditionalFormatting sqref="E60">
    <cfRule type="expression" dxfId="523" priority="647">
      <formula>E60=""</formula>
    </cfRule>
  </conditionalFormatting>
  <conditionalFormatting sqref="I48">
    <cfRule type="expression" dxfId="522" priority="676">
      <formula>I48=""</formula>
    </cfRule>
  </conditionalFormatting>
  <conditionalFormatting sqref="D64">
    <cfRule type="expression" dxfId="521" priority="625">
      <formula>D64=""</formula>
    </cfRule>
  </conditionalFormatting>
  <conditionalFormatting sqref="K52">
    <cfRule type="expression" dxfId="520" priority="662">
      <formula>K52=""</formula>
    </cfRule>
  </conditionalFormatting>
  <conditionalFormatting sqref="H68">
    <cfRule type="expression" dxfId="519" priority="607">
      <formula>H68=""</formula>
    </cfRule>
  </conditionalFormatting>
  <conditionalFormatting sqref="C68">
    <cfRule type="expression" dxfId="518" priority="624">
      <formula>C68=""</formula>
    </cfRule>
  </conditionalFormatting>
  <conditionalFormatting sqref="H60">
    <cfRule type="expression" dxfId="517" priority="641">
      <formula>H60=""</formula>
    </cfRule>
  </conditionalFormatting>
  <conditionalFormatting sqref="K72">
    <cfRule type="expression" dxfId="516" priority="584">
      <formula>K72=""</formula>
    </cfRule>
  </conditionalFormatting>
  <conditionalFormatting sqref="J60">
    <cfRule type="expression" dxfId="515" priority="639">
      <formula>J60=""</formula>
    </cfRule>
  </conditionalFormatting>
  <conditionalFormatting sqref="G56">
    <cfRule type="expression" dxfId="514" priority="654">
      <formula>G56=""</formula>
    </cfRule>
  </conditionalFormatting>
  <conditionalFormatting sqref="H56">
    <cfRule type="expression" dxfId="513" priority="653">
      <formula>H56=""</formula>
    </cfRule>
  </conditionalFormatting>
  <conditionalFormatting sqref="I56">
    <cfRule type="expression" dxfId="512" priority="652">
      <formula>I56=""</formula>
    </cfRule>
  </conditionalFormatting>
  <conditionalFormatting sqref="J56">
    <cfRule type="expression" dxfId="511" priority="651">
      <formula>J56=""</formula>
    </cfRule>
  </conditionalFormatting>
  <conditionalFormatting sqref="K60">
    <cfRule type="expression" dxfId="510" priority="638">
      <formula>K60=""</formula>
    </cfRule>
  </conditionalFormatting>
  <conditionalFormatting sqref="J52">
    <cfRule type="expression" dxfId="509" priority="663">
      <formula>J52=""</formula>
    </cfRule>
  </conditionalFormatting>
  <conditionalFormatting sqref="F68">
    <cfRule type="expression" dxfId="508" priority="612">
      <formula>F68=""</formula>
    </cfRule>
  </conditionalFormatting>
  <conditionalFormatting sqref="E72">
    <cfRule type="expression" dxfId="507" priority="581">
      <formula>E72=""</formula>
    </cfRule>
  </conditionalFormatting>
  <conditionalFormatting sqref="I68">
    <cfRule type="expression" dxfId="506" priority="606">
      <formula>I68=""</formula>
    </cfRule>
  </conditionalFormatting>
  <conditionalFormatting sqref="G64">
    <cfRule type="expression" dxfId="505" priority="599">
      <formula>G64=""</formula>
    </cfRule>
  </conditionalFormatting>
  <conditionalFormatting sqref="D68">
    <cfRule type="expression" dxfId="504" priority="613">
      <formula>D68=""</formula>
    </cfRule>
  </conditionalFormatting>
  <conditionalFormatting sqref="F61">
    <cfRule type="expression" dxfId="503" priority="645">
      <formula>F61=""</formula>
    </cfRule>
  </conditionalFormatting>
  <conditionalFormatting sqref="K68">
    <cfRule type="expression" dxfId="502" priority="604">
      <formula>K68=""</formula>
    </cfRule>
  </conditionalFormatting>
  <conditionalFormatting sqref="F80">
    <cfRule type="expression" dxfId="501" priority="566">
      <formula>F80=""</formula>
    </cfRule>
  </conditionalFormatting>
  <conditionalFormatting sqref="C72">
    <cfRule type="expression" dxfId="500" priority="594">
      <formula>C72=""</formula>
    </cfRule>
  </conditionalFormatting>
  <conditionalFormatting sqref="E76">
    <cfRule type="expression" dxfId="499" priority="579">
      <formula>E76=""</formula>
    </cfRule>
  </conditionalFormatting>
  <conditionalFormatting sqref="F75">
    <cfRule type="expression" dxfId="498" priority="589">
      <formula>F75=""</formula>
    </cfRule>
  </conditionalFormatting>
  <conditionalFormatting sqref="G72">
    <cfRule type="expression" dxfId="497" priority="588">
      <formula>G72=""</formula>
    </cfRule>
  </conditionalFormatting>
  <conditionalFormatting sqref="F65">
    <cfRule type="expression" dxfId="496" priority="602">
      <formula>F65=""</formula>
    </cfRule>
  </conditionalFormatting>
  <conditionalFormatting sqref="D76">
    <cfRule type="expression" dxfId="495" priority="569">
      <formula>D76=""</formula>
    </cfRule>
  </conditionalFormatting>
  <conditionalFormatting sqref="F72">
    <cfRule type="expression" dxfId="494" priority="592">
      <formula>F72=""</formula>
    </cfRule>
  </conditionalFormatting>
  <conditionalFormatting sqref="F71">
    <cfRule type="expression" dxfId="493" priority="609">
      <formula>F71=""</formula>
    </cfRule>
  </conditionalFormatting>
  <conditionalFormatting sqref="F76">
    <cfRule type="expression" dxfId="492" priority="578">
      <formula>F76=""</formula>
    </cfRule>
  </conditionalFormatting>
  <conditionalFormatting sqref="F74">
    <cfRule type="expression" dxfId="491" priority="590">
      <formula>F74=""</formula>
    </cfRule>
  </conditionalFormatting>
  <conditionalFormatting sqref="C76">
    <cfRule type="expression" dxfId="490" priority="580">
      <formula>C76=""</formula>
    </cfRule>
  </conditionalFormatting>
  <conditionalFormatting sqref="E84">
    <cfRule type="expression" dxfId="489" priority="555">
      <formula>E84=""</formula>
    </cfRule>
  </conditionalFormatting>
  <conditionalFormatting sqref="C80">
    <cfRule type="expression" dxfId="488" priority="568">
      <formula>C80=""</formula>
    </cfRule>
  </conditionalFormatting>
  <conditionalFormatting sqref="F73">
    <cfRule type="expression" dxfId="487" priority="591">
      <formula>F73=""</formula>
    </cfRule>
  </conditionalFormatting>
  <conditionalFormatting sqref="F77">
    <cfRule type="expression" dxfId="486" priority="577">
      <formula>F77=""</formula>
    </cfRule>
  </conditionalFormatting>
  <conditionalFormatting sqref="F66">
    <cfRule type="expression" dxfId="485" priority="601">
      <formula>F66=""</formula>
    </cfRule>
  </conditionalFormatting>
  <conditionalFormatting sqref="F82">
    <cfRule type="expression" dxfId="484" priority="564">
      <formula>F82=""</formula>
    </cfRule>
  </conditionalFormatting>
  <conditionalFormatting sqref="J72">
    <cfRule type="expression" dxfId="483" priority="585">
      <formula>J72=""</formula>
    </cfRule>
  </conditionalFormatting>
  <conditionalFormatting sqref="C84">
    <cfRule type="expression" dxfId="482" priority="556">
      <formula>C84=""</formula>
    </cfRule>
  </conditionalFormatting>
  <conditionalFormatting sqref="H72">
    <cfRule type="expression" dxfId="481" priority="587">
      <formula>H72=""</formula>
    </cfRule>
  </conditionalFormatting>
  <conditionalFormatting sqref="F78">
    <cfRule type="expression" dxfId="480" priority="576">
      <formula>F78=""</formula>
    </cfRule>
  </conditionalFormatting>
  <conditionalFormatting sqref="F67">
    <cfRule type="expression" dxfId="479" priority="600">
      <formula>F67=""</formula>
    </cfRule>
  </conditionalFormatting>
  <conditionalFormatting sqref="I64">
    <cfRule type="expression" dxfId="478" priority="597">
      <formula>I64=""</formula>
    </cfRule>
  </conditionalFormatting>
  <conditionalFormatting sqref="G68">
    <cfRule type="expression" dxfId="477" priority="608">
      <formula>G68=""</formula>
    </cfRule>
  </conditionalFormatting>
  <conditionalFormatting sqref="K64">
    <cfRule type="expression" dxfId="476" priority="595">
      <formula>K64=""</formula>
    </cfRule>
  </conditionalFormatting>
  <conditionalFormatting sqref="E68">
    <cfRule type="expression" dxfId="475" priority="582">
      <formula>E68=""</formula>
    </cfRule>
  </conditionalFormatting>
  <conditionalFormatting sqref="D80">
    <cfRule type="expression" dxfId="474" priority="557">
      <formula>D80=""</formula>
    </cfRule>
  </conditionalFormatting>
  <conditionalFormatting sqref="F84">
    <cfRule type="expression" dxfId="473" priority="554">
      <formula>F84=""</formula>
    </cfRule>
  </conditionalFormatting>
  <conditionalFormatting sqref="J64">
    <cfRule type="expression" dxfId="472" priority="596">
      <formula>J64=""</formula>
    </cfRule>
  </conditionalFormatting>
  <conditionalFormatting sqref="D72">
    <cfRule type="expression" dxfId="471" priority="583">
      <formula>D72=""</formula>
    </cfRule>
  </conditionalFormatting>
  <conditionalFormatting sqref="I72">
    <cfRule type="expression" dxfId="470" priority="586">
      <formula>I72=""</formula>
    </cfRule>
  </conditionalFormatting>
  <conditionalFormatting sqref="H76">
    <cfRule type="expression" dxfId="469" priority="573">
      <formula>H76=""</formula>
    </cfRule>
  </conditionalFormatting>
  <conditionalFormatting sqref="F85">
    <cfRule type="expression" dxfId="468" priority="553">
      <formula>F85=""</formula>
    </cfRule>
  </conditionalFormatting>
  <conditionalFormatting sqref="E80">
    <cfRule type="expression" dxfId="467" priority="567">
      <formula>E80=""</formula>
    </cfRule>
  </conditionalFormatting>
  <conditionalFormatting sqref="F91">
    <cfRule type="expression" dxfId="466" priority="539">
      <formula>F91=""</formula>
    </cfRule>
  </conditionalFormatting>
  <conditionalFormatting sqref="F79">
    <cfRule type="expression" dxfId="465" priority="575">
      <formula>F79=""</formula>
    </cfRule>
  </conditionalFormatting>
  <conditionalFormatting sqref="G76">
    <cfRule type="expression" dxfId="464" priority="574">
      <formula>G76=""</formula>
    </cfRule>
  </conditionalFormatting>
  <conditionalFormatting sqref="F83">
    <cfRule type="expression" dxfId="463" priority="563">
      <formula>F83=""</formula>
    </cfRule>
  </conditionalFormatting>
  <conditionalFormatting sqref="G80">
    <cfRule type="expression" dxfId="462" priority="562">
      <formula>G80=""</formula>
    </cfRule>
  </conditionalFormatting>
  <conditionalFormatting sqref="H80">
    <cfRule type="expression" dxfId="461" priority="561">
      <formula>H80=""</formula>
    </cfRule>
  </conditionalFormatting>
  <conditionalFormatting sqref="K76">
    <cfRule type="expression" dxfId="460" priority="570">
      <formula>K76=""</formula>
    </cfRule>
  </conditionalFormatting>
  <conditionalFormatting sqref="I84">
    <cfRule type="expression" dxfId="459" priority="548">
      <formula>I84=""</formula>
    </cfRule>
  </conditionalFormatting>
  <conditionalFormatting sqref="D84">
    <cfRule type="expression" dxfId="458" priority="545">
      <formula>D84=""</formula>
    </cfRule>
  </conditionalFormatting>
  <conditionalFormatting sqref="E92">
    <cfRule type="expression" dxfId="457" priority="531">
      <formula>E92=""</formula>
    </cfRule>
  </conditionalFormatting>
  <conditionalFormatting sqref="D88">
    <cfRule type="expression" dxfId="456" priority="533">
      <formula>D88=""</formula>
    </cfRule>
  </conditionalFormatting>
  <conditionalFormatting sqref="G96">
    <cfRule type="expression" dxfId="455" priority="507">
      <formula>G96=""</formula>
    </cfRule>
  </conditionalFormatting>
  <conditionalFormatting sqref="D100">
    <cfRule type="expression" dxfId="454" priority="495">
      <formula>D100=""</formula>
    </cfRule>
  </conditionalFormatting>
  <conditionalFormatting sqref="D92">
    <cfRule type="expression" dxfId="453" priority="521">
      <formula>D92=""</formula>
    </cfRule>
  </conditionalFormatting>
  <conditionalFormatting sqref="F108">
    <cfRule type="expression" dxfId="452" priority="480">
      <formula>F108=""</formula>
    </cfRule>
  </conditionalFormatting>
  <conditionalFormatting sqref="C114">
    <cfRule type="expression" dxfId="451" priority="467">
      <formula>C114=""</formula>
    </cfRule>
  </conditionalFormatting>
  <conditionalFormatting sqref="D104">
    <cfRule type="expression" dxfId="450" priority="483">
      <formula>D104=""</formula>
    </cfRule>
  </conditionalFormatting>
  <conditionalFormatting sqref="J84">
    <cfRule type="expression" dxfId="449" priority="547">
      <formula>J84=""</formula>
    </cfRule>
  </conditionalFormatting>
  <conditionalFormatting sqref="F86">
    <cfRule type="expression" dxfId="448" priority="552">
      <formula>F86=""</formula>
    </cfRule>
  </conditionalFormatting>
  <conditionalFormatting sqref="K84">
    <cfRule type="expression" dxfId="447" priority="546">
      <formula>K84=""</formula>
    </cfRule>
  </conditionalFormatting>
  <conditionalFormatting sqref="I80">
    <cfRule type="expression" dxfId="446" priority="560">
      <formula>I80=""</formula>
    </cfRule>
  </conditionalFormatting>
  <conditionalFormatting sqref="J80">
    <cfRule type="expression" dxfId="445" priority="559">
      <formula>J80=""</formula>
    </cfRule>
  </conditionalFormatting>
  <conditionalFormatting sqref="I76">
    <cfRule type="expression" dxfId="444" priority="572">
      <formula>I76=""</formula>
    </cfRule>
  </conditionalFormatting>
  <conditionalFormatting sqref="F118">
    <cfRule type="expression" dxfId="443" priority="452">
      <formula>F118=""</formula>
    </cfRule>
  </conditionalFormatting>
  <conditionalFormatting sqref="F89">
    <cfRule type="expression" dxfId="442" priority="541">
      <formula>F89=""</formula>
    </cfRule>
  </conditionalFormatting>
  <conditionalFormatting sqref="F104">
    <cfRule type="expression" dxfId="441" priority="492">
      <formula>F104=""</formula>
    </cfRule>
  </conditionalFormatting>
  <conditionalFormatting sqref="F81">
    <cfRule type="expression" dxfId="440" priority="565">
      <formula>F81=""</formula>
    </cfRule>
  </conditionalFormatting>
  <conditionalFormatting sqref="E114">
    <cfRule type="expression" dxfId="439" priority="455">
      <formula>E114=""</formula>
    </cfRule>
  </conditionalFormatting>
  <conditionalFormatting sqref="H84">
    <cfRule type="expression" dxfId="438" priority="549">
      <formula>H84=""</formula>
    </cfRule>
  </conditionalFormatting>
  <conditionalFormatting sqref="H88">
    <cfRule type="expression" dxfId="437" priority="537">
      <formula>H88=""</formula>
    </cfRule>
  </conditionalFormatting>
  <conditionalFormatting sqref="I88">
    <cfRule type="expression" dxfId="436" priority="536">
      <formula>I88=""</formula>
    </cfRule>
  </conditionalFormatting>
  <conditionalFormatting sqref="J92">
    <cfRule type="expression" dxfId="435" priority="523">
      <formula>J92=""</formula>
    </cfRule>
  </conditionalFormatting>
  <conditionalFormatting sqref="C92">
    <cfRule type="expression" dxfId="434" priority="532">
      <formula>C92=""</formula>
    </cfRule>
  </conditionalFormatting>
  <conditionalFormatting sqref="J76">
    <cfRule type="expression" dxfId="433" priority="571">
      <formula>J76=""</formula>
    </cfRule>
  </conditionalFormatting>
  <conditionalFormatting sqref="C88">
    <cfRule type="expression" dxfId="432" priority="544">
      <formula>C88=""</formula>
    </cfRule>
  </conditionalFormatting>
  <conditionalFormatting sqref="K80">
    <cfRule type="expression" dxfId="431" priority="558">
      <formula>K80=""</formula>
    </cfRule>
  </conditionalFormatting>
  <conditionalFormatting sqref="F97">
    <cfRule type="expression" dxfId="430" priority="517">
      <formula>F97=""</formula>
    </cfRule>
  </conditionalFormatting>
  <conditionalFormatting sqref="F92">
    <cfRule type="expression" dxfId="429" priority="530">
      <formula>F92=""</formula>
    </cfRule>
  </conditionalFormatting>
  <conditionalFormatting sqref="F90">
    <cfRule type="expression" dxfId="428" priority="540">
      <formula>F90=""</formula>
    </cfRule>
  </conditionalFormatting>
  <conditionalFormatting sqref="F88">
    <cfRule type="expression" dxfId="427" priority="542">
      <formula>F88=""</formula>
    </cfRule>
  </conditionalFormatting>
  <conditionalFormatting sqref="G88">
    <cfRule type="expression" dxfId="426" priority="538">
      <formula>G88=""</formula>
    </cfRule>
  </conditionalFormatting>
  <conditionalFormatting sqref="J88">
    <cfRule type="expression" dxfId="425" priority="535">
      <formula>J88=""</formula>
    </cfRule>
  </conditionalFormatting>
  <conditionalFormatting sqref="D96">
    <cfRule type="expression" dxfId="424" priority="509">
      <formula>D96=""</formula>
    </cfRule>
  </conditionalFormatting>
  <conditionalFormatting sqref="G84">
    <cfRule type="expression" dxfId="423" priority="550">
      <formula>G84=""</formula>
    </cfRule>
  </conditionalFormatting>
  <conditionalFormatting sqref="K88">
    <cfRule type="expression" dxfId="422" priority="534">
      <formula>K88=""</formula>
    </cfRule>
  </conditionalFormatting>
  <conditionalFormatting sqref="K92">
    <cfRule type="expression" dxfId="421" priority="522">
      <formula>K92=""</formula>
    </cfRule>
  </conditionalFormatting>
  <conditionalFormatting sqref="C96">
    <cfRule type="expression" dxfId="420" priority="520">
      <formula>C96=""</formula>
    </cfRule>
  </conditionalFormatting>
  <conditionalFormatting sqref="F96">
    <cfRule type="expression" dxfId="419" priority="518">
      <formula>F96=""</formula>
    </cfRule>
  </conditionalFormatting>
  <conditionalFormatting sqref="E124">
    <cfRule type="expression" dxfId="418" priority="427">
      <formula>E124=""</formula>
    </cfRule>
  </conditionalFormatting>
  <conditionalFormatting sqref="F100">
    <cfRule type="expression" dxfId="417" priority="504">
      <formula>F100=""</formula>
    </cfRule>
  </conditionalFormatting>
  <conditionalFormatting sqref="H92">
    <cfRule type="expression" dxfId="416" priority="525">
      <formula>H92=""</formula>
    </cfRule>
  </conditionalFormatting>
  <conditionalFormatting sqref="F99">
    <cfRule type="expression" dxfId="415" priority="515">
      <formula>F99=""</formula>
    </cfRule>
  </conditionalFormatting>
  <conditionalFormatting sqref="F87">
    <cfRule type="expression" dxfId="414" priority="551">
      <formula>F87=""</formula>
    </cfRule>
  </conditionalFormatting>
  <conditionalFormatting sqref="I92">
    <cfRule type="expression" dxfId="413" priority="524">
      <formula>I92=""</formula>
    </cfRule>
  </conditionalFormatting>
  <conditionalFormatting sqref="G92">
    <cfRule type="expression" dxfId="412" priority="526">
      <formula>G92=""</formula>
    </cfRule>
  </conditionalFormatting>
  <conditionalFormatting sqref="I96">
    <cfRule type="expression" dxfId="411" priority="512">
      <formula>I96=""</formula>
    </cfRule>
  </conditionalFormatting>
  <conditionalFormatting sqref="K96">
    <cfRule type="expression" dxfId="410" priority="510">
      <formula>K96=""</formula>
    </cfRule>
  </conditionalFormatting>
  <conditionalFormatting sqref="E96">
    <cfRule type="expression" dxfId="409" priority="508">
      <formula>E96=""</formula>
    </cfRule>
  </conditionalFormatting>
  <conditionalFormatting sqref="C104">
    <cfRule type="expression" dxfId="408" priority="494">
      <formula>C104=""</formula>
    </cfRule>
  </conditionalFormatting>
  <conditionalFormatting sqref="F109">
    <cfRule type="expression" dxfId="407" priority="479">
      <formula>F109=""</formula>
    </cfRule>
  </conditionalFormatting>
  <conditionalFormatting sqref="E128">
    <cfRule type="expression" dxfId="406" priority="414">
      <formula>E128=""</formula>
    </cfRule>
  </conditionalFormatting>
  <conditionalFormatting sqref="E100">
    <cfRule type="expression" dxfId="405" priority="505">
      <formula>E100=""</formula>
    </cfRule>
  </conditionalFormatting>
  <conditionalFormatting sqref="E88">
    <cfRule type="expression" dxfId="404" priority="543">
      <formula>E88=""</formula>
    </cfRule>
  </conditionalFormatting>
  <conditionalFormatting sqref="C100">
    <cfRule type="expression" dxfId="403" priority="506">
      <formula>C100=""</formula>
    </cfRule>
  </conditionalFormatting>
  <conditionalFormatting sqref="F94">
    <cfRule type="expression" dxfId="402" priority="528">
      <formula>F94=""</formula>
    </cfRule>
  </conditionalFormatting>
  <conditionalFormatting sqref="F95">
    <cfRule type="expression" dxfId="401" priority="527">
      <formula>F95=""</formula>
    </cfRule>
  </conditionalFormatting>
  <conditionalFormatting sqref="J100">
    <cfRule type="expression" dxfId="400" priority="497">
      <formula>J100=""</formula>
    </cfRule>
  </conditionalFormatting>
  <conditionalFormatting sqref="E104">
    <cfRule type="expression" dxfId="399" priority="493">
      <formula>E104=""</formula>
    </cfRule>
  </conditionalFormatting>
  <conditionalFormatting sqref="J96">
    <cfRule type="expression" dxfId="398" priority="511">
      <formula>J96=""</formula>
    </cfRule>
  </conditionalFormatting>
  <conditionalFormatting sqref="F110">
    <cfRule type="expression" dxfId="397" priority="478">
      <formula>F110=""</formula>
    </cfRule>
  </conditionalFormatting>
  <conditionalFormatting sqref="K124">
    <cfRule type="expression" dxfId="396" priority="429">
      <formula>K124=""</formula>
    </cfRule>
  </conditionalFormatting>
  <conditionalFormatting sqref="D128">
    <cfRule type="expression" dxfId="395" priority="415">
      <formula>D128=""</formula>
    </cfRule>
  </conditionalFormatting>
  <conditionalFormatting sqref="D138">
    <cfRule type="expression" dxfId="394" priority="387">
      <formula>D138=""</formula>
    </cfRule>
  </conditionalFormatting>
  <conditionalFormatting sqref="F105">
    <cfRule type="expression" dxfId="393" priority="491">
      <formula>F105=""</formula>
    </cfRule>
  </conditionalFormatting>
  <conditionalFormatting sqref="F98">
    <cfRule type="expression" dxfId="392" priority="516">
      <formula>F98=""</formula>
    </cfRule>
  </conditionalFormatting>
  <conditionalFormatting sqref="F101">
    <cfRule type="expression" dxfId="391" priority="503">
      <formula>F101=""</formula>
    </cfRule>
  </conditionalFormatting>
  <conditionalFormatting sqref="F93">
    <cfRule type="expression" dxfId="390" priority="529">
      <formula>F93=""</formula>
    </cfRule>
  </conditionalFormatting>
  <conditionalFormatting sqref="H96">
    <cfRule type="expression" dxfId="389" priority="513">
      <formula>H96=""</formula>
    </cfRule>
  </conditionalFormatting>
  <conditionalFormatting sqref="J104">
    <cfRule type="expression" dxfId="388" priority="485">
      <formula>J104=""</formula>
    </cfRule>
  </conditionalFormatting>
  <conditionalFormatting sqref="I100">
    <cfRule type="expression" dxfId="387" priority="498">
      <formula>I100=""</formula>
    </cfRule>
  </conditionalFormatting>
  <conditionalFormatting sqref="J108">
    <cfRule type="expression" dxfId="386" priority="473">
      <formula>J108=""</formula>
    </cfRule>
  </conditionalFormatting>
  <conditionalFormatting sqref="K100">
    <cfRule type="expression" dxfId="385" priority="496">
      <formula>K100=""</formula>
    </cfRule>
  </conditionalFormatting>
  <conditionalFormatting sqref="C128">
    <cfRule type="expression" dxfId="384" priority="426">
      <formula>C128=""</formula>
    </cfRule>
  </conditionalFormatting>
  <conditionalFormatting sqref="C108">
    <cfRule type="expression" dxfId="383" priority="482">
      <formula>C108=""</formula>
    </cfRule>
  </conditionalFormatting>
  <conditionalFormatting sqref="E142">
    <cfRule type="expression" dxfId="382" priority="373">
      <formula>E142=""</formula>
    </cfRule>
  </conditionalFormatting>
  <conditionalFormatting sqref="K132">
    <cfRule type="expression" dxfId="381" priority="403">
      <formula>K132=""</formula>
    </cfRule>
  </conditionalFormatting>
  <conditionalFormatting sqref="F103">
    <cfRule type="expression" dxfId="380" priority="501">
      <formula>F103=""</formula>
    </cfRule>
  </conditionalFormatting>
  <conditionalFormatting sqref="G108">
    <cfRule type="expression" dxfId="379" priority="476">
      <formula>G108=""</formula>
    </cfRule>
  </conditionalFormatting>
  <conditionalFormatting sqref="F107">
    <cfRule type="expression" dxfId="378" priority="489">
      <formula>F107=""</formula>
    </cfRule>
  </conditionalFormatting>
  <conditionalFormatting sqref="G100">
    <cfRule type="expression" dxfId="377" priority="500">
      <formula>G100=""</formula>
    </cfRule>
  </conditionalFormatting>
  <conditionalFormatting sqref="H100">
    <cfRule type="expression" dxfId="376" priority="499">
      <formula>H100=""</formula>
    </cfRule>
  </conditionalFormatting>
  <conditionalFormatting sqref="H104">
    <cfRule type="expression" dxfId="375" priority="487">
      <formula>H104=""</formula>
    </cfRule>
  </conditionalFormatting>
  <conditionalFormatting sqref="H108">
    <cfRule type="expression" dxfId="374" priority="475">
      <formula>H108=""</formula>
    </cfRule>
  </conditionalFormatting>
  <conditionalFormatting sqref="I104">
    <cfRule type="expression" dxfId="373" priority="486">
      <formula>I104=""</formula>
    </cfRule>
  </conditionalFormatting>
  <conditionalFormatting sqref="I108">
    <cfRule type="expression" dxfId="372" priority="474">
      <formula>I108=""</formula>
    </cfRule>
  </conditionalFormatting>
  <conditionalFormatting sqref="C118">
    <cfRule type="expression" dxfId="371" priority="454">
      <formula>C118=""</formula>
    </cfRule>
  </conditionalFormatting>
  <conditionalFormatting sqref="D146">
    <cfRule type="expression" dxfId="370" priority="361">
      <formula>D146=""</formula>
    </cfRule>
  </conditionalFormatting>
  <conditionalFormatting sqref="F119">
    <cfRule type="expression" dxfId="369" priority="451">
      <formula>F119=""</formula>
    </cfRule>
  </conditionalFormatting>
  <conditionalFormatting sqref="F115">
    <cfRule type="expression" dxfId="368" priority="464">
      <formula>F115=""</formula>
    </cfRule>
  </conditionalFormatting>
  <conditionalFormatting sqref="C124">
    <cfRule type="expression" dxfId="367" priority="439">
      <formula>C124=""</formula>
    </cfRule>
  </conditionalFormatting>
  <conditionalFormatting sqref="F102">
    <cfRule type="expression" dxfId="366" priority="502">
      <formula>F102=""</formula>
    </cfRule>
  </conditionalFormatting>
  <conditionalFormatting sqref="K108">
    <cfRule type="expression" dxfId="365" priority="472">
      <formula>K108=""</formula>
    </cfRule>
  </conditionalFormatting>
  <conditionalFormatting sqref="D108">
    <cfRule type="expression" dxfId="364" priority="471">
      <formula>D108=""</formula>
    </cfRule>
  </conditionalFormatting>
  <conditionalFormatting sqref="K104">
    <cfRule type="expression" dxfId="363" priority="484">
      <formula>K104=""</formula>
    </cfRule>
  </conditionalFormatting>
  <conditionalFormatting sqref="D114">
    <cfRule type="expression" dxfId="362" priority="456">
      <formula>D114=""</formula>
    </cfRule>
  </conditionalFormatting>
  <conditionalFormatting sqref="E118">
    <cfRule type="expression" dxfId="361" priority="442">
      <formula>E118=""</formula>
    </cfRule>
  </conditionalFormatting>
  <conditionalFormatting sqref="C132">
    <cfRule type="expression" dxfId="360" priority="413">
      <formula>C132=""</formula>
    </cfRule>
  </conditionalFormatting>
  <conditionalFormatting sqref="D124">
    <cfRule type="expression" dxfId="359" priority="428">
      <formula>D124=""</formula>
    </cfRule>
  </conditionalFormatting>
  <conditionalFormatting sqref="D150">
    <cfRule type="expression" dxfId="358" priority="349">
      <formula>D150=""</formula>
    </cfRule>
  </conditionalFormatting>
  <conditionalFormatting sqref="D132">
    <cfRule type="expression" dxfId="357" priority="402">
      <formula>D132=""</formula>
    </cfRule>
  </conditionalFormatting>
  <conditionalFormatting sqref="F111">
    <cfRule type="expression" dxfId="356" priority="477">
      <formula>F111=""</formula>
    </cfRule>
  </conditionalFormatting>
  <conditionalFormatting sqref="F129">
    <cfRule type="expression" dxfId="355" priority="423">
      <formula>F129=""</formula>
    </cfRule>
  </conditionalFormatting>
  <conditionalFormatting sqref="F106">
    <cfRule type="expression" dxfId="354" priority="490">
      <formula>F106=""</formula>
    </cfRule>
  </conditionalFormatting>
  <conditionalFormatting sqref="F114">
    <cfRule type="expression" dxfId="353" priority="465">
      <formula>F114=""</formula>
    </cfRule>
  </conditionalFormatting>
  <conditionalFormatting sqref="G104">
    <cfRule type="expression" dxfId="352" priority="488">
      <formula>G104=""</formula>
    </cfRule>
  </conditionalFormatting>
  <conditionalFormatting sqref="I114">
    <cfRule type="expression" dxfId="351" priority="459">
      <formula>I114=""</formula>
    </cfRule>
  </conditionalFormatting>
  <conditionalFormatting sqref="F120">
    <cfRule type="expression" dxfId="350" priority="450">
      <formula>F120=""</formula>
    </cfRule>
  </conditionalFormatting>
  <conditionalFormatting sqref="E108">
    <cfRule type="expression" dxfId="349" priority="470">
      <formula>E108=""</formula>
    </cfRule>
  </conditionalFormatting>
  <conditionalFormatting sqref="K114">
    <cfRule type="expression" dxfId="348" priority="457">
      <formula>K114=""</formula>
    </cfRule>
  </conditionalFormatting>
  <conditionalFormatting sqref="H114">
    <cfRule type="expression" dxfId="347" priority="460">
      <formula>H114=""</formula>
    </cfRule>
  </conditionalFormatting>
  <conditionalFormatting sqref="H118">
    <cfRule type="expression" dxfId="346" priority="447">
      <formula>H118=""</formula>
    </cfRule>
  </conditionalFormatting>
  <conditionalFormatting sqref="J124">
    <cfRule type="expression" dxfId="345" priority="430">
      <formula>J124=""</formula>
    </cfRule>
  </conditionalFormatting>
  <conditionalFormatting sqref="D154">
    <cfRule type="expression" dxfId="344" priority="337">
      <formula>D154=""</formula>
    </cfRule>
  </conditionalFormatting>
  <conditionalFormatting sqref="F133">
    <cfRule type="expression" dxfId="343" priority="410">
      <formula>F133=""</formula>
    </cfRule>
  </conditionalFormatting>
  <conditionalFormatting sqref="I138">
    <cfRule type="expression" dxfId="342" priority="390">
      <formula>I138=""</formula>
    </cfRule>
  </conditionalFormatting>
  <conditionalFormatting sqref="F132">
    <cfRule type="expression" dxfId="341" priority="411">
      <formula>F132=""</formula>
    </cfRule>
  </conditionalFormatting>
  <conditionalFormatting sqref="K128">
    <cfRule type="expression" dxfId="340" priority="416">
      <formula>K128=""</formula>
    </cfRule>
  </conditionalFormatting>
  <conditionalFormatting sqref="F117">
    <cfRule type="expression" dxfId="339" priority="462">
      <formula>F117=""</formula>
    </cfRule>
  </conditionalFormatting>
  <conditionalFormatting sqref="G114">
    <cfRule type="expression" dxfId="338" priority="461">
      <formula>G114=""</formula>
    </cfRule>
  </conditionalFormatting>
  <conditionalFormatting sqref="F121">
    <cfRule type="expression" dxfId="337" priority="449">
      <formula>F121=""</formula>
    </cfRule>
  </conditionalFormatting>
  <conditionalFormatting sqref="G118">
    <cfRule type="expression" dxfId="336" priority="448">
      <formula>G118=""</formula>
    </cfRule>
  </conditionalFormatting>
  <conditionalFormatting sqref="I124">
    <cfRule type="expression" dxfId="335" priority="431">
      <formula>I124=""</formula>
    </cfRule>
  </conditionalFormatting>
  <conditionalFormatting sqref="J114">
    <cfRule type="expression" dxfId="334" priority="458">
      <formula>J114=""</formula>
    </cfRule>
  </conditionalFormatting>
  <conditionalFormatting sqref="D118">
    <cfRule type="expression" dxfId="333" priority="443">
      <formula>D118=""</formula>
    </cfRule>
  </conditionalFormatting>
  <conditionalFormatting sqref="D158">
    <cfRule type="expression" dxfId="332" priority="325">
      <formula>D158=""</formula>
    </cfRule>
  </conditionalFormatting>
  <conditionalFormatting sqref="C138">
    <cfRule type="expression" dxfId="331" priority="398">
      <formula>C138=""</formula>
    </cfRule>
  </conditionalFormatting>
  <conditionalFormatting sqref="F116">
    <cfRule type="expression" dxfId="330" priority="463">
      <formula>F116=""</formula>
    </cfRule>
  </conditionalFormatting>
  <conditionalFormatting sqref="G124">
    <cfRule type="expression" dxfId="329" priority="433">
      <formula>G124=""</formula>
    </cfRule>
  </conditionalFormatting>
  <conditionalFormatting sqref="H124">
    <cfRule type="expression" dxfId="328" priority="432">
      <formula>H124=""</formula>
    </cfRule>
  </conditionalFormatting>
  <conditionalFormatting sqref="F126">
    <cfRule type="expression" dxfId="327" priority="435">
      <formula>F126=""</formula>
    </cfRule>
  </conditionalFormatting>
  <conditionalFormatting sqref="I118">
    <cfRule type="expression" dxfId="326" priority="446">
      <formula>I118=""</formula>
    </cfRule>
  </conditionalFormatting>
  <conditionalFormatting sqref="F127">
    <cfRule type="expression" dxfId="325" priority="434">
      <formula>F127=""</formula>
    </cfRule>
  </conditionalFormatting>
  <conditionalFormatting sqref="J118">
    <cfRule type="expression" dxfId="324" priority="445">
      <formula>J118=""</formula>
    </cfRule>
  </conditionalFormatting>
  <conditionalFormatting sqref="K118">
    <cfRule type="expression" dxfId="323" priority="444">
      <formula>K118=""</formula>
    </cfRule>
  </conditionalFormatting>
  <conditionalFormatting sqref="I128">
    <cfRule type="expression" dxfId="322" priority="418">
      <formula>I128=""</formula>
    </cfRule>
  </conditionalFormatting>
  <conditionalFormatting sqref="J132">
    <cfRule type="expression" dxfId="321" priority="404">
      <formula>J132=""</formula>
    </cfRule>
  </conditionalFormatting>
  <conditionalFormatting sqref="E162">
    <cfRule type="expression" dxfId="320" priority="312">
      <formula>E162=""</formula>
    </cfRule>
  </conditionalFormatting>
  <conditionalFormatting sqref="E132">
    <cfRule type="expression" dxfId="319" priority="401">
      <formula>E132=""</formula>
    </cfRule>
  </conditionalFormatting>
  <conditionalFormatting sqref="J138">
    <cfRule type="expression" dxfId="318" priority="389">
      <formula>J138=""</formula>
    </cfRule>
  </conditionalFormatting>
  <conditionalFormatting sqref="F128">
    <cfRule type="expression" dxfId="317" priority="424">
      <formula>F128=""</formula>
    </cfRule>
  </conditionalFormatting>
  <conditionalFormatting sqref="F142">
    <cfRule type="expression" dxfId="316" priority="384">
      <formula>F142=""</formula>
    </cfRule>
  </conditionalFormatting>
  <conditionalFormatting sqref="K142">
    <cfRule type="expression" dxfId="315" priority="376">
      <formula>K142=""</formula>
    </cfRule>
  </conditionalFormatting>
  <conditionalFormatting sqref="F125">
    <cfRule type="expression" dxfId="314" priority="436">
      <formula>F125=""</formula>
    </cfRule>
  </conditionalFormatting>
  <conditionalFormatting sqref="F124">
    <cfRule type="expression" dxfId="313" priority="437">
      <formula>F124=""</formula>
    </cfRule>
  </conditionalFormatting>
  <conditionalFormatting sqref="F131">
    <cfRule type="expression" dxfId="312" priority="421">
      <formula>F131=""</formula>
    </cfRule>
  </conditionalFormatting>
  <conditionalFormatting sqref="F130">
    <cfRule type="expression" dxfId="311" priority="422">
      <formula>F130=""</formula>
    </cfRule>
  </conditionalFormatting>
  <conditionalFormatting sqref="G128">
    <cfRule type="expression" dxfId="310" priority="420">
      <formula>G128=""</formula>
    </cfRule>
  </conditionalFormatting>
  <conditionalFormatting sqref="H128">
    <cfRule type="expression" dxfId="309" priority="419">
      <formula>H128=""</formula>
    </cfRule>
  </conditionalFormatting>
  <conditionalFormatting sqref="G132">
    <cfRule type="expression" dxfId="308" priority="407">
      <formula>G132=""</formula>
    </cfRule>
  </conditionalFormatting>
  <conditionalFormatting sqref="F135">
    <cfRule type="expression" dxfId="307" priority="408">
      <formula>F135=""</formula>
    </cfRule>
  </conditionalFormatting>
  <conditionalFormatting sqref="C113">
    <cfRule type="expression" dxfId="306" priority="469">
      <formula>C113="Kód dílu"</formula>
    </cfRule>
  </conditionalFormatting>
  <conditionalFormatting sqref="F123">
    <cfRule type="expression" dxfId="305" priority="440">
      <formula>F123="Název dílu"</formula>
    </cfRule>
  </conditionalFormatting>
  <conditionalFormatting sqref="J142">
    <cfRule type="expression" dxfId="304" priority="377">
      <formula>J142=""</formula>
    </cfRule>
  </conditionalFormatting>
  <conditionalFormatting sqref="C146">
    <cfRule type="expression" dxfId="303" priority="372">
      <formula>C146=""</formula>
    </cfRule>
  </conditionalFormatting>
  <conditionalFormatting sqref="C142">
    <cfRule type="expression" dxfId="302" priority="386">
      <formula>C142=""</formula>
    </cfRule>
  </conditionalFormatting>
  <conditionalFormatting sqref="C158">
    <cfRule type="expression" dxfId="301" priority="336">
      <formula>C158=""</formula>
    </cfRule>
  </conditionalFormatting>
  <conditionalFormatting sqref="E138">
    <cfRule type="expression" dxfId="300" priority="374">
      <formula>E138=""</formula>
    </cfRule>
  </conditionalFormatting>
  <conditionalFormatting sqref="F145">
    <cfRule type="expression" dxfId="299" priority="381">
      <formula>F145=""</formula>
    </cfRule>
  </conditionalFormatting>
  <conditionalFormatting sqref="F134">
    <cfRule type="expression" dxfId="298" priority="409">
      <formula>F134=""</formula>
    </cfRule>
  </conditionalFormatting>
  <conditionalFormatting sqref="F141">
    <cfRule type="expression" dxfId="297" priority="393">
      <formula>F141=""</formula>
    </cfRule>
  </conditionalFormatting>
  <conditionalFormatting sqref="J128">
    <cfRule type="expression" dxfId="296" priority="417">
      <formula>J128=""</formula>
    </cfRule>
  </conditionalFormatting>
  <conditionalFormatting sqref="H138">
    <cfRule type="expression" dxfId="295" priority="391">
      <formula>H138=""</formula>
    </cfRule>
  </conditionalFormatting>
  <conditionalFormatting sqref="I142">
    <cfRule type="expression" dxfId="294" priority="378">
      <formula>I142=""</formula>
    </cfRule>
  </conditionalFormatting>
  <conditionalFormatting sqref="C154">
    <cfRule type="expression" dxfId="293" priority="348">
      <formula>C154=""</formula>
    </cfRule>
  </conditionalFormatting>
  <conditionalFormatting sqref="E166">
    <cfRule type="expression" dxfId="292" priority="299">
      <formula>E166=""</formula>
    </cfRule>
  </conditionalFormatting>
  <conditionalFormatting sqref="K138">
    <cfRule type="expression" dxfId="291" priority="388">
      <formula>K138=""</formula>
    </cfRule>
  </conditionalFormatting>
  <conditionalFormatting sqref="E146">
    <cfRule type="expression" dxfId="290" priority="371">
      <formula>E146=""</formula>
    </cfRule>
  </conditionalFormatting>
  <conditionalFormatting sqref="F168">
    <cfRule type="expression" dxfId="289" priority="307">
      <formula>F168=""</formula>
    </cfRule>
  </conditionalFormatting>
  <conditionalFormatting sqref="F152">
    <cfRule type="expression" dxfId="288" priority="356">
      <formula>F152=""</formula>
    </cfRule>
  </conditionalFormatting>
  <conditionalFormatting sqref="F139">
    <cfRule type="expression" dxfId="287" priority="395">
      <formula>F139=""</formula>
    </cfRule>
  </conditionalFormatting>
  <conditionalFormatting sqref="F140">
    <cfRule type="expression" dxfId="286" priority="394">
      <formula>F140=""</formula>
    </cfRule>
  </conditionalFormatting>
  <conditionalFormatting sqref="C150">
    <cfRule type="expression" dxfId="285" priority="360">
      <formula>C150=""</formula>
    </cfRule>
  </conditionalFormatting>
  <conditionalFormatting sqref="F138">
    <cfRule type="expression" dxfId="284" priority="396">
      <formula>F138=""</formula>
    </cfRule>
  </conditionalFormatting>
  <conditionalFormatting sqref="F143">
    <cfRule type="expression" dxfId="283" priority="383">
      <formula>F143=""</formula>
    </cfRule>
  </conditionalFormatting>
  <conditionalFormatting sqref="H132">
    <cfRule type="expression" dxfId="282" priority="406">
      <formula>H132=""</formula>
    </cfRule>
  </conditionalFormatting>
  <conditionalFormatting sqref="I132">
    <cfRule type="expression" dxfId="281" priority="405">
      <formula>I132=""</formula>
    </cfRule>
  </conditionalFormatting>
  <conditionalFormatting sqref="G138">
    <cfRule type="expression" dxfId="280" priority="392">
      <formula>G138=""</formula>
    </cfRule>
  </conditionalFormatting>
  <conditionalFormatting sqref="H142">
    <cfRule type="expression" dxfId="279" priority="379">
      <formula>H142=""</formula>
    </cfRule>
  </conditionalFormatting>
  <conditionalFormatting sqref="F179">
    <cfRule type="expression" dxfId="278" priority="244">
      <formula>F179="Název dílu"</formula>
    </cfRule>
  </conditionalFormatting>
  <conditionalFormatting sqref="C123">
    <cfRule type="expression" dxfId="277" priority="441">
      <formula>C123="Kód dílu"</formula>
    </cfRule>
  </conditionalFormatting>
  <conditionalFormatting sqref="C162">
    <cfRule type="expression" dxfId="276" priority="324">
      <formula>C162=""</formula>
    </cfRule>
  </conditionalFormatting>
  <conditionalFormatting sqref="F146">
    <cfRule type="expression" dxfId="275" priority="370">
      <formula>F146=""</formula>
    </cfRule>
  </conditionalFormatting>
  <conditionalFormatting sqref="F153">
    <cfRule type="expression" dxfId="274" priority="355">
      <formula>F153=""</formula>
    </cfRule>
  </conditionalFormatting>
  <conditionalFormatting sqref="E150">
    <cfRule type="expression" dxfId="273" priority="359">
      <formula>E150=""</formula>
    </cfRule>
  </conditionalFormatting>
  <conditionalFormatting sqref="E154">
    <cfRule type="expression" dxfId="272" priority="347">
      <formula>E154=""</formula>
    </cfRule>
  </conditionalFormatting>
  <conditionalFormatting sqref="F154">
    <cfRule type="expression" dxfId="271" priority="346">
      <formula>F154=""</formula>
    </cfRule>
  </conditionalFormatting>
  <conditionalFormatting sqref="G142">
    <cfRule type="expression" dxfId="270" priority="380">
      <formula>G142=""</formula>
    </cfRule>
  </conditionalFormatting>
  <conditionalFormatting sqref="F144">
    <cfRule type="expression" dxfId="269" priority="382">
      <formula>F144=""</formula>
    </cfRule>
  </conditionalFormatting>
  <conditionalFormatting sqref="I146">
    <cfRule type="expression" dxfId="268" priority="364">
      <formula>I146=""</formula>
    </cfRule>
  </conditionalFormatting>
  <conditionalFormatting sqref="K146">
    <cfRule type="expression" dxfId="267" priority="362">
      <formula>K146=""</formula>
    </cfRule>
  </conditionalFormatting>
  <conditionalFormatting sqref="F155">
    <cfRule type="expression" dxfId="266" priority="345">
      <formula>F155=""</formula>
    </cfRule>
  </conditionalFormatting>
  <conditionalFormatting sqref="E158">
    <cfRule type="expression" dxfId="265" priority="335">
      <formula>E158=""</formula>
    </cfRule>
  </conditionalFormatting>
  <conditionalFormatting sqref="G170">
    <cfRule type="expression" dxfId="264" priority="283">
      <formula>G170=""</formula>
    </cfRule>
  </conditionalFormatting>
  <conditionalFormatting sqref="C166">
    <cfRule type="expression" dxfId="263" priority="311">
      <formula>C166=""</formula>
    </cfRule>
  </conditionalFormatting>
  <conditionalFormatting sqref="F161">
    <cfRule type="expression" dxfId="262" priority="331">
      <formula>F161=""</formula>
    </cfRule>
  </conditionalFormatting>
  <conditionalFormatting sqref="F158">
    <cfRule type="expression" dxfId="261" priority="334">
      <formula>F158=""</formula>
    </cfRule>
  </conditionalFormatting>
  <conditionalFormatting sqref="F147">
    <cfRule type="expression" dxfId="260" priority="369">
      <formula>F147=""</formula>
    </cfRule>
  </conditionalFormatting>
  <conditionalFormatting sqref="F150">
    <cfRule type="expression" dxfId="259" priority="358">
      <formula>F150=""</formula>
    </cfRule>
  </conditionalFormatting>
  <conditionalFormatting sqref="F148">
    <cfRule type="expression" dxfId="258" priority="368">
      <formula>F148=""</formula>
    </cfRule>
  </conditionalFormatting>
  <conditionalFormatting sqref="G154">
    <cfRule type="expression" dxfId="257" priority="342">
      <formula>G154=""</formula>
    </cfRule>
  </conditionalFormatting>
  <conditionalFormatting sqref="J146">
    <cfRule type="expression" dxfId="256" priority="363">
      <formula>J146=""</formula>
    </cfRule>
  </conditionalFormatting>
  <conditionalFormatting sqref="G146">
    <cfRule type="expression" dxfId="255" priority="366">
      <formula>G146=""</formula>
    </cfRule>
  </conditionalFormatting>
  <conditionalFormatting sqref="H146">
    <cfRule type="expression" dxfId="254" priority="365">
      <formula>H146=""</formula>
    </cfRule>
  </conditionalFormatting>
  <conditionalFormatting sqref="F157">
    <cfRule type="expression" dxfId="253" priority="343">
      <formula>F157=""</formula>
    </cfRule>
  </conditionalFormatting>
  <conditionalFormatting sqref="F162">
    <cfRule type="expression" dxfId="252" priority="322">
      <formula>F162=""</formula>
    </cfRule>
  </conditionalFormatting>
  <conditionalFormatting sqref="E174">
    <cfRule type="expression" dxfId="251" priority="270">
      <formula>E174=""</formula>
    </cfRule>
  </conditionalFormatting>
  <conditionalFormatting sqref="D142">
    <cfRule type="expression" dxfId="250" priority="375">
      <formula>D142=""</formula>
    </cfRule>
  </conditionalFormatting>
  <conditionalFormatting sqref="F163">
    <cfRule type="expression" dxfId="249" priority="321">
      <formula>F163=""</formula>
    </cfRule>
  </conditionalFormatting>
  <conditionalFormatting sqref="F171">
    <cfRule type="expression" dxfId="248" priority="295">
      <formula>F171=""</formula>
    </cfRule>
  </conditionalFormatting>
  <conditionalFormatting sqref="F160">
    <cfRule type="expression" dxfId="247" priority="332">
      <formula>F160=""</formula>
    </cfRule>
  </conditionalFormatting>
  <conditionalFormatting sqref="F166">
    <cfRule type="expression" dxfId="246" priority="309">
      <formula>F166=""</formula>
    </cfRule>
  </conditionalFormatting>
  <conditionalFormatting sqref="G150">
    <cfRule type="expression" dxfId="245" priority="354">
      <formula>G150=""</formula>
    </cfRule>
  </conditionalFormatting>
  <conditionalFormatting sqref="F167">
    <cfRule type="expression" dxfId="244" priority="308">
      <formula>F167=""</formula>
    </cfRule>
  </conditionalFormatting>
  <conditionalFormatting sqref="F151">
    <cfRule type="expression" dxfId="243" priority="357">
      <formula>F151=""</formula>
    </cfRule>
  </conditionalFormatting>
  <conditionalFormatting sqref="H150">
    <cfRule type="expression" dxfId="242" priority="353">
      <formula>H150=""</formula>
    </cfRule>
  </conditionalFormatting>
  <conditionalFormatting sqref="F156">
    <cfRule type="expression" dxfId="241" priority="344">
      <formula>F156=""</formula>
    </cfRule>
  </conditionalFormatting>
  <conditionalFormatting sqref="F149">
    <cfRule type="expression" dxfId="240" priority="367">
      <formula>F149=""</formula>
    </cfRule>
  </conditionalFormatting>
  <conditionalFormatting sqref="I150">
    <cfRule type="expression" dxfId="239" priority="352">
      <formula>I150=""</formula>
    </cfRule>
  </conditionalFormatting>
  <conditionalFormatting sqref="G166">
    <cfRule type="expression" dxfId="238" priority="284">
      <formula>G166=""</formula>
    </cfRule>
  </conditionalFormatting>
  <conditionalFormatting sqref="F137">
    <cfRule type="expression" dxfId="237" priority="399">
      <formula>F137="Název dílu"</formula>
    </cfRule>
  </conditionalFormatting>
  <conditionalFormatting sqref="C137">
    <cfRule type="expression" dxfId="236" priority="400">
      <formula>C137="Kód dílu"</formula>
    </cfRule>
  </conditionalFormatting>
  <conditionalFormatting sqref="F169">
    <cfRule type="expression" dxfId="235" priority="306">
      <formula>F169=""</formula>
    </cfRule>
  </conditionalFormatting>
  <conditionalFormatting sqref="I170">
    <cfRule type="expression" dxfId="234" priority="290">
      <formula>I170=""</formula>
    </cfRule>
  </conditionalFormatting>
  <conditionalFormatting sqref="H154">
    <cfRule type="expression" dxfId="233" priority="341">
      <formula>H154=""</formula>
    </cfRule>
  </conditionalFormatting>
  <conditionalFormatting sqref="I154">
    <cfRule type="expression" dxfId="232" priority="340">
      <formula>I154=""</formula>
    </cfRule>
  </conditionalFormatting>
  <conditionalFormatting sqref="J154">
    <cfRule type="expression" dxfId="231" priority="339">
      <formula>J154=""</formula>
    </cfRule>
  </conditionalFormatting>
  <conditionalFormatting sqref="H158">
    <cfRule type="expression" dxfId="230" priority="329">
      <formula>H158=""</formula>
    </cfRule>
  </conditionalFormatting>
  <conditionalFormatting sqref="C170">
    <cfRule type="expression" dxfId="229" priority="298">
      <formula>C170=""</formula>
    </cfRule>
  </conditionalFormatting>
  <conditionalFormatting sqref="I180">
    <cfRule type="expression" dxfId="228" priority="203">
      <formula>I180=""</formula>
    </cfRule>
  </conditionalFormatting>
  <conditionalFormatting sqref="J150">
    <cfRule type="expression" dxfId="227" priority="351">
      <formula>J150=""</formula>
    </cfRule>
  </conditionalFormatting>
  <conditionalFormatting sqref="K150">
    <cfRule type="expression" dxfId="226" priority="350">
      <formula>K150=""</formula>
    </cfRule>
  </conditionalFormatting>
  <conditionalFormatting sqref="F173">
    <cfRule type="expression" dxfId="225" priority="293">
      <formula>F173=""</formula>
    </cfRule>
  </conditionalFormatting>
  <conditionalFormatting sqref="F186">
    <cfRule type="expression" dxfId="224" priority="226">
      <formula>F186=""</formula>
    </cfRule>
  </conditionalFormatting>
  <conditionalFormatting sqref="K154">
    <cfRule type="expression" dxfId="223" priority="338">
      <formula>K154=""</formula>
    </cfRule>
  </conditionalFormatting>
  <conditionalFormatting sqref="F172">
    <cfRule type="expression" dxfId="222" priority="294">
      <formula>F172=""</formula>
    </cfRule>
  </conditionalFormatting>
  <conditionalFormatting sqref="C174">
    <cfRule type="expression" dxfId="221" priority="282">
      <formula>C174=""</formula>
    </cfRule>
  </conditionalFormatting>
  <conditionalFormatting sqref="H170">
    <cfRule type="expression" dxfId="220" priority="291">
      <formula>H170=""</formula>
    </cfRule>
  </conditionalFormatting>
  <conditionalFormatting sqref="G158">
    <cfRule type="expression" dxfId="219" priority="330">
      <formula>G158=""</formula>
    </cfRule>
  </conditionalFormatting>
  <conditionalFormatting sqref="K158">
    <cfRule type="expression" dxfId="218" priority="326">
      <formula>K158=""</formula>
    </cfRule>
  </conditionalFormatting>
  <conditionalFormatting sqref="G162">
    <cfRule type="expression" dxfId="217" priority="285">
      <formula>G162=""</formula>
    </cfRule>
  </conditionalFormatting>
  <conditionalFormatting sqref="I162">
    <cfRule type="expression" dxfId="216" priority="316">
      <formula>I162=""</formula>
    </cfRule>
  </conditionalFormatting>
  <conditionalFormatting sqref="F175">
    <cfRule type="expression" dxfId="215" priority="279">
      <formula>F175=""</formula>
    </cfRule>
  </conditionalFormatting>
  <conditionalFormatting sqref="J174">
    <cfRule type="expression" dxfId="214" priority="273">
      <formula>J174=""</formula>
    </cfRule>
  </conditionalFormatting>
  <conditionalFormatting sqref="J158">
    <cfRule type="expression" dxfId="213" priority="327">
      <formula>J158=""</formula>
    </cfRule>
  </conditionalFormatting>
  <conditionalFormatting sqref="F170">
    <cfRule type="expression" dxfId="212" priority="296">
      <formula>F170=""</formula>
    </cfRule>
  </conditionalFormatting>
  <conditionalFormatting sqref="F176">
    <cfRule type="expression" dxfId="211" priority="278">
      <formula>F176=""</formula>
    </cfRule>
  </conditionalFormatting>
  <conditionalFormatting sqref="F185">
    <cfRule type="expression" dxfId="210" priority="227">
      <formula>F185=""</formula>
    </cfRule>
  </conditionalFormatting>
  <conditionalFormatting sqref="I184">
    <cfRule type="expression" dxfId="209" priority="222">
      <formula>I184=""</formula>
    </cfRule>
  </conditionalFormatting>
  <conditionalFormatting sqref="F174">
    <cfRule type="expression" dxfId="208" priority="280">
      <formula>F174=""</formula>
    </cfRule>
  </conditionalFormatting>
  <conditionalFormatting sqref="J184">
    <cfRule type="expression" dxfId="207" priority="221">
      <formula>J184=""</formula>
    </cfRule>
  </conditionalFormatting>
  <conditionalFormatting sqref="E170">
    <cfRule type="expression" dxfId="206" priority="286">
      <formula>E170=""</formula>
    </cfRule>
  </conditionalFormatting>
  <conditionalFormatting sqref="H162">
    <cfRule type="expression" dxfId="205" priority="317">
      <formula>H162=""</formula>
    </cfRule>
  </conditionalFormatting>
  <conditionalFormatting sqref="D162">
    <cfRule type="expression" dxfId="204" priority="313">
      <formula>D162=""</formula>
    </cfRule>
  </conditionalFormatting>
  <conditionalFormatting sqref="J170">
    <cfRule type="expression" dxfId="203" priority="289">
      <formula>J170=""</formula>
    </cfRule>
  </conditionalFormatting>
  <conditionalFormatting sqref="I158">
    <cfRule type="expression" dxfId="202" priority="328">
      <formula>I158=""</formula>
    </cfRule>
  </conditionalFormatting>
  <conditionalFormatting sqref="C184">
    <cfRule type="expression" dxfId="201" priority="230">
      <formula>C184=""</formula>
    </cfRule>
  </conditionalFormatting>
  <conditionalFormatting sqref="D166">
    <cfRule type="expression" dxfId="200" priority="300">
      <formula>D166=""</formula>
    </cfRule>
  </conditionalFormatting>
  <conditionalFormatting sqref="F184">
    <cfRule type="expression" dxfId="199" priority="228">
      <formula>F184=""</formula>
    </cfRule>
  </conditionalFormatting>
  <conditionalFormatting sqref="E180">
    <cfRule type="expression" dxfId="198" priority="199">
      <formula>E180=""</formula>
    </cfRule>
  </conditionalFormatting>
  <conditionalFormatting sqref="F187">
    <cfRule type="expression" dxfId="197" priority="225">
      <formula>F187=""</formula>
    </cfRule>
  </conditionalFormatting>
  <conditionalFormatting sqref="D184">
    <cfRule type="expression" dxfId="196" priority="219">
      <formula>D184=""</formula>
    </cfRule>
  </conditionalFormatting>
  <conditionalFormatting sqref="C180">
    <cfRule type="expression" dxfId="195" priority="211">
      <formula>C180=""</formula>
    </cfRule>
  </conditionalFormatting>
  <conditionalFormatting sqref="J162">
    <cfRule type="expression" dxfId="194" priority="315">
      <formula>J162=""</formula>
    </cfRule>
  </conditionalFormatting>
  <conditionalFormatting sqref="K162">
    <cfRule type="expression" dxfId="193" priority="314">
      <formula>K162=""</formula>
    </cfRule>
  </conditionalFormatting>
  <conditionalFormatting sqref="F177">
    <cfRule type="expression" dxfId="192" priority="277">
      <formula>F177=""</formula>
    </cfRule>
  </conditionalFormatting>
  <conditionalFormatting sqref="I166">
    <cfRule type="expression" dxfId="191" priority="303">
      <formula>I166=""</formula>
    </cfRule>
  </conditionalFormatting>
  <conditionalFormatting sqref="J166">
    <cfRule type="expression" dxfId="190" priority="302">
      <formula>J166=""</formula>
    </cfRule>
  </conditionalFormatting>
  <conditionalFormatting sqref="K166">
    <cfRule type="expression" dxfId="189" priority="301">
      <formula>K166=""</formula>
    </cfRule>
  </conditionalFormatting>
  <conditionalFormatting sqref="D170">
    <cfRule type="expression" dxfId="188" priority="287">
      <formula>D170=""</formula>
    </cfRule>
  </conditionalFormatting>
  <conditionalFormatting sqref="H180">
    <cfRule type="expression" dxfId="187" priority="204">
      <formula>H180=""</formula>
    </cfRule>
  </conditionalFormatting>
  <conditionalFormatting sqref="E190">
    <cfRule type="expression" dxfId="186" priority="176">
      <formula>E190=""</formula>
    </cfRule>
  </conditionalFormatting>
  <conditionalFormatting sqref="H184">
    <cfRule type="expression" dxfId="185" priority="223">
      <formula>H184=""</formula>
    </cfRule>
  </conditionalFormatting>
  <conditionalFormatting sqref="G184">
    <cfRule type="expression" dxfId="184" priority="224">
      <formula>G184=""</formula>
    </cfRule>
  </conditionalFormatting>
  <conditionalFormatting sqref="K184">
    <cfRule type="expression" dxfId="183" priority="220">
      <formula>K184=""</formula>
    </cfRule>
  </conditionalFormatting>
  <conditionalFormatting sqref="F159">
    <cfRule type="expression" dxfId="182" priority="333">
      <formula>F159=""</formula>
    </cfRule>
  </conditionalFormatting>
  <conditionalFormatting sqref="F165">
    <cfRule type="expression" dxfId="181" priority="319">
      <formula>F165=""</formula>
    </cfRule>
  </conditionalFormatting>
  <conditionalFormatting sqref="I174">
    <cfRule type="expression" dxfId="180" priority="274">
      <formula>I174=""</formula>
    </cfRule>
  </conditionalFormatting>
  <conditionalFormatting sqref="H166">
    <cfRule type="expression" dxfId="179" priority="304">
      <formula>H166=""</formula>
    </cfRule>
  </conditionalFormatting>
  <conditionalFormatting sqref="D174">
    <cfRule type="expression" dxfId="178" priority="271">
      <formula>D174=""</formula>
    </cfRule>
  </conditionalFormatting>
  <conditionalFormatting sqref="H174">
    <cfRule type="expression" dxfId="177" priority="275">
      <formula>H174=""</formula>
    </cfRule>
  </conditionalFormatting>
  <conditionalFormatting sqref="K190">
    <cfRule type="expression" dxfId="176" priority="178">
      <formula>K190=""</formula>
    </cfRule>
  </conditionalFormatting>
  <conditionalFormatting sqref="F183">
    <cfRule type="expression" dxfId="175" priority="206">
      <formula>F183=""</formula>
    </cfRule>
  </conditionalFormatting>
  <conditionalFormatting sqref="E194">
    <cfRule type="expression" dxfId="174" priority="163">
      <formula>E194=""</formula>
    </cfRule>
  </conditionalFormatting>
  <conditionalFormatting sqref="F181">
    <cfRule type="expression" dxfId="173" priority="208">
      <formula>F181=""</formula>
    </cfRule>
  </conditionalFormatting>
  <conditionalFormatting sqref="E184">
    <cfRule type="expression" dxfId="172" priority="218">
      <formula>E184=""</formula>
    </cfRule>
  </conditionalFormatting>
  <conditionalFormatting sqref="F191">
    <cfRule type="expression" dxfId="171" priority="185">
      <formula>F191=""</formula>
    </cfRule>
  </conditionalFormatting>
  <conditionalFormatting sqref="F164">
    <cfRule type="expression" dxfId="170" priority="320">
      <formula>F164=""</formula>
    </cfRule>
  </conditionalFormatting>
  <conditionalFormatting sqref="F190">
    <cfRule type="expression" dxfId="169" priority="186">
      <formula>F190=""</formula>
    </cfRule>
  </conditionalFormatting>
  <conditionalFormatting sqref="G174">
    <cfRule type="expression" dxfId="168" priority="276">
      <formula>G174=""</formula>
    </cfRule>
  </conditionalFormatting>
  <conditionalFormatting sqref="K174">
    <cfRule type="expression" dxfId="167" priority="272">
      <formula>K174=""</formula>
    </cfRule>
  </conditionalFormatting>
  <conditionalFormatting sqref="F193">
    <cfRule type="expression" dxfId="166" priority="183">
      <formula>F193=""</formula>
    </cfRule>
  </conditionalFormatting>
  <conditionalFormatting sqref="K170">
    <cfRule type="expression" dxfId="165" priority="288">
      <formula>K170=""</formula>
    </cfRule>
  </conditionalFormatting>
  <conditionalFormatting sqref="E198">
    <cfRule type="expression" dxfId="164" priority="150">
      <formula>E198=""</formula>
    </cfRule>
  </conditionalFormatting>
  <conditionalFormatting sqref="J180">
    <cfRule type="expression" dxfId="163" priority="202">
      <formula>J180=""</formula>
    </cfRule>
  </conditionalFormatting>
  <conditionalFormatting sqref="K194">
    <cfRule type="expression" dxfId="162" priority="165">
      <formula>K194=""</formula>
    </cfRule>
  </conditionalFormatting>
  <conditionalFormatting sqref="F180">
    <cfRule type="expression" dxfId="161" priority="209">
      <formula>F180=""</formula>
    </cfRule>
  </conditionalFormatting>
  <conditionalFormatting sqref="K180">
    <cfRule type="expression" dxfId="160" priority="201">
      <formula>K180=""</formula>
    </cfRule>
  </conditionalFormatting>
  <conditionalFormatting sqref="D180">
    <cfRule type="expression" dxfId="159" priority="200">
      <formula>D180=""</formula>
    </cfRule>
  </conditionalFormatting>
  <conditionalFormatting sqref="F206">
    <cfRule type="expression" dxfId="158" priority="122">
      <formula>F206=""</formula>
    </cfRule>
  </conditionalFormatting>
  <conditionalFormatting sqref="F192">
    <cfRule type="expression" dxfId="157" priority="184">
      <formula>F192=""</formula>
    </cfRule>
  </conditionalFormatting>
  <conditionalFormatting sqref="G180">
    <cfRule type="expression" dxfId="156" priority="205">
      <formula>G180=""</formula>
    </cfRule>
  </conditionalFormatting>
  <conditionalFormatting sqref="G190">
    <cfRule type="expression" dxfId="155" priority="182">
      <formula>G190=""</formula>
    </cfRule>
  </conditionalFormatting>
  <conditionalFormatting sqref="F182">
    <cfRule type="expression" dxfId="154" priority="207">
      <formula>F182=""</formula>
    </cfRule>
  </conditionalFormatting>
  <conditionalFormatting sqref="F196">
    <cfRule type="expression" dxfId="153" priority="171">
      <formula>F196=""</formula>
    </cfRule>
  </conditionalFormatting>
  <conditionalFormatting sqref="E202">
    <cfRule type="expression" dxfId="152" priority="137">
      <formula>E202=""</formula>
    </cfRule>
  </conditionalFormatting>
  <conditionalFormatting sqref="D190">
    <cfRule type="expression" dxfId="151" priority="177">
      <formula>D190=""</formula>
    </cfRule>
  </conditionalFormatting>
  <conditionalFormatting sqref="G194">
    <cfRule type="expression" dxfId="150" priority="169">
      <formula>G194=""</formula>
    </cfRule>
  </conditionalFormatting>
  <conditionalFormatting sqref="J190">
    <cfRule type="expression" dxfId="149" priority="179">
      <formula>J190=""</formula>
    </cfRule>
  </conditionalFormatting>
  <conditionalFormatting sqref="J194">
    <cfRule type="expression" dxfId="148" priority="166">
      <formula>J194=""</formula>
    </cfRule>
  </conditionalFormatting>
  <conditionalFormatting sqref="K198">
    <cfRule type="expression" dxfId="147" priority="152">
      <formula>K198=""</formula>
    </cfRule>
  </conditionalFormatting>
  <conditionalFormatting sqref="F197">
    <cfRule type="expression" dxfId="146" priority="170">
      <formula>F197=""</formula>
    </cfRule>
  </conditionalFormatting>
  <conditionalFormatting sqref="D194">
    <cfRule type="expression" dxfId="145" priority="164">
      <formula>D194=""</formula>
    </cfRule>
  </conditionalFormatting>
  <conditionalFormatting sqref="I190">
    <cfRule type="expression" dxfId="144" priority="180">
      <formula>I190=""</formula>
    </cfRule>
  </conditionalFormatting>
  <conditionalFormatting sqref="D198">
    <cfRule type="expression" dxfId="143" priority="151">
      <formula>D198=""</formula>
    </cfRule>
  </conditionalFormatting>
  <conditionalFormatting sqref="E206">
    <cfRule type="expression" dxfId="142" priority="112">
      <formula>E206=""</formula>
    </cfRule>
  </conditionalFormatting>
  <conditionalFormatting sqref="F195">
    <cfRule type="expression" dxfId="141" priority="172">
      <formula>F195=""</formula>
    </cfRule>
  </conditionalFormatting>
  <conditionalFormatting sqref="K202">
    <cfRule type="expression" dxfId="140" priority="139">
      <formula>K202=""</formula>
    </cfRule>
  </conditionalFormatting>
  <conditionalFormatting sqref="F194">
    <cfRule type="expression" dxfId="139" priority="173">
      <formula>F194=""</formula>
    </cfRule>
  </conditionalFormatting>
  <conditionalFormatting sqref="H190">
    <cfRule type="expression" dxfId="138" priority="181">
      <formula>H190=""</formula>
    </cfRule>
  </conditionalFormatting>
  <conditionalFormatting sqref="C190">
    <cfRule type="expression" dxfId="137" priority="188">
      <formula>C190=""</formula>
    </cfRule>
  </conditionalFormatting>
  <conditionalFormatting sqref="F199">
    <cfRule type="expression" dxfId="136" priority="159">
      <formula>F199=""</formula>
    </cfRule>
  </conditionalFormatting>
  <conditionalFormatting sqref="F203">
    <cfRule type="expression" dxfId="135" priority="146">
      <formula>F203=""</formula>
    </cfRule>
  </conditionalFormatting>
  <conditionalFormatting sqref="F201">
    <cfRule type="expression" dxfId="134" priority="157">
      <formula>F201=""</formula>
    </cfRule>
  </conditionalFormatting>
  <conditionalFormatting sqref="F200">
    <cfRule type="expression" dxfId="133" priority="158">
      <formula>F200=""</formula>
    </cfRule>
  </conditionalFormatting>
  <conditionalFormatting sqref="H194">
    <cfRule type="expression" dxfId="132" priority="168">
      <formula>H194=""</formula>
    </cfRule>
  </conditionalFormatting>
  <conditionalFormatting sqref="I194">
    <cfRule type="expression" dxfId="131" priority="167">
      <formula>I194=""</formula>
    </cfRule>
  </conditionalFormatting>
  <conditionalFormatting sqref="D202">
    <cfRule type="expression" dxfId="130" priority="138">
      <formula>D202=""</formula>
    </cfRule>
  </conditionalFormatting>
  <conditionalFormatting sqref="E210">
    <cfRule type="expression" dxfId="129" priority="99">
      <formula>E210=""</formula>
    </cfRule>
  </conditionalFormatting>
  <conditionalFormatting sqref="C194">
    <cfRule type="expression" dxfId="128" priority="175">
      <formula>C194=""</formula>
    </cfRule>
  </conditionalFormatting>
  <conditionalFormatting sqref="F198">
    <cfRule type="expression" dxfId="127" priority="160">
      <formula>F198=""</formula>
    </cfRule>
  </conditionalFormatting>
  <conditionalFormatting sqref="F202">
    <cfRule type="expression" dxfId="126" priority="147">
      <formula>F202=""</formula>
    </cfRule>
  </conditionalFormatting>
  <conditionalFormatting sqref="J198">
    <cfRule type="expression" dxfId="125" priority="153">
      <formula>J198=""</formula>
    </cfRule>
  </conditionalFormatting>
  <conditionalFormatting sqref="C198">
    <cfRule type="expression" dxfId="124" priority="162">
      <formula>C198=""</formula>
    </cfRule>
  </conditionalFormatting>
  <conditionalFormatting sqref="I198">
    <cfRule type="expression" dxfId="123" priority="154">
      <formula>I198=""</formula>
    </cfRule>
  </conditionalFormatting>
  <conditionalFormatting sqref="J202">
    <cfRule type="expression" dxfId="122" priority="140">
      <formula>J202=""</formula>
    </cfRule>
  </conditionalFormatting>
  <conditionalFormatting sqref="E214">
    <cfRule type="expression" dxfId="121" priority="86">
      <formula>E214=""</formula>
    </cfRule>
  </conditionalFormatting>
  <conditionalFormatting sqref="F210">
    <cfRule type="expression" dxfId="120" priority="109">
      <formula>F210=""</formula>
    </cfRule>
  </conditionalFormatting>
  <conditionalFormatting sqref="F207">
    <cfRule type="expression" dxfId="119" priority="121">
      <formula>F207=""</formula>
    </cfRule>
  </conditionalFormatting>
  <conditionalFormatting sqref="C202">
    <cfRule type="expression" dxfId="118" priority="149">
      <formula>C202=""</formula>
    </cfRule>
  </conditionalFormatting>
  <conditionalFormatting sqref="F204">
    <cfRule type="expression" dxfId="117" priority="145">
      <formula>F204=""</formula>
    </cfRule>
  </conditionalFormatting>
  <conditionalFormatting sqref="F205">
    <cfRule type="expression" dxfId="116" priority="144">
      <formula>F205=""</formula>
    </cfRule>
  </conditionalFormatting>
  <conditionalFormatting sqref="G198">
    <cfRule type="expression" dxfId="115" priority="156">
      <formula>G198=""</formula>
    </cfRule>
  </conditionalFormatting>
  <conditionalFormatting sqref="H198">
    <cfRule type="expression" dxfId="114" priority="155">
      <formula>H198=""</formula>
    </cfRule>
  </conditionalFormatting>
  <conditionalFormatting sqref="E218">
    <cfRule type="expression" dxfId="113" priority="73">
      <formula>E218=""</formula>
    </cfRule>
  </conditionalFormatting>
  <conditionalFormatting sqref="C206">
    <cfRule type="expression" dxfId="112" priority="124">
      <formula>C206=""</formula>
    </cfRule>
  </conditionalFormatting>
  <conditionalFormatting sqref="F214">
    <cfRule type="expression" dxfId="111" priority="96">
      <formula>F214=""</formula>
    </cfRule>
  </conditionalFormatting>
  <conditionalFormatting sqref="G202">
    <cfRule type="expression" dxfId="110" priority="143">
      <formula>G202=""</formula>
    </cfRule>
  </conditionalFormatting>
  <conditionalFormatting sqref="F218">
    <cfRule type="expression" dxfId="109" priority="83">
      <formula>F218=""</formula>
    </cfRule>
  </conditionalFormatting>
  <conditionalFormatting sqref="C179">
    <cfRule type="expression" dxfId="108" priority="245">
      <formula>C179="Kód dílu"</formula>
    </cfRule>
  </conditionalFormatting>
  <conditionalFormatting sqref="C210">
    <cfRule type="expression" dxfId="107" priority="111">
      <formula>C210=""</formula>
    </cfRule>
  </conditionalFormatting>
  <conditionalFormatting sqref="F211">
    <cfRule type="expression" dxfId="106" priority="108">
      <formula>F211=""</formula>
    </cfRule>
  </conditionalFormatting>
  <conditionalFormatting sqref="F208">
    <cfRule type="expression" dxfId="105" priority="120">
      <formula>F208=""</formula>
    </cfRule>
  </conditionalFormatting>
  <conditionalFormatting sqref="F215">
    <cfRule type="expression" dxfId="104" priority="95">
      <formula>F215=""</formula>
    </cfRule>
  </conditionalFormatting>
  <conditionalFormatting sqref="G206">
    <cfRule type="expression" dxfId="103" priority="118">
      <formula>G206=""</formula>
    </cfRule>
  </conditionalFormatting>
  <conditionalFormatting sqref="I202">
    <cfRule type="expression" dxfId="102" priority="141">
      <formula>I202=""</formula>
    </cfRule>
  </conditionalFormatting>
  <conditionalFormatting sqref="D206">
    <cfRule type="expression" dxfId="101" priority="113">
      <formula>D206=""</formula>
    </cfRule>
  </conditionalFormatting>
  <conditionalFormatting sqref="K206">
    <cfRule type="expression" dxfId="100" priority="114">
      <formula>K206=""</formula>
    </cfRule>
  </conditionalFormatting>
  <conditionalFormatting sqref="D210">
    <cfRule type="expression" dxfId="99" priority="100">
      <formula>D210=""</formula>
    </cfRule>
  </conditionalFormatting>
  <conditionalFormatting sqref="F209">
    <cfRule type="expression" dxfId="98" priority="119">
      <formula>F209=""</formula>
    </cfRule>
  </conditionalFormatting>
  <conditionalFormatting sqref="H202">
    <cfRule type="expression" dxfId="97" priority="142">
      <formula>H202=""</formula>
    </cfRule>
  </conditionalFormatting>
  <conditionalFormatting sqref="F189">
    <cfRule type="expression" dxfId="96" priority="216">
      <formula>F189="Název dílu"</formula>
    </cfRule>
  </conditionalFormatting>
  <conditionalFormatting sqref="C189">
    <cfRule type="expression" dxfId="95" priority="217">
      <formula>C189="Kód dílu"</formula>
    </cfRule>
  </conditionalFormatting>
  <conditionalFormatting sqref="C214">
    <cfRule type="expression" dxfId="94" priority="98">
      <formula>C214=""</formula>
    </cfRule>
  </conditionalFormatting>
  <conditionalFormatting sqref="F212">
    <cfRule type="expression" dxfId="93" priority="107">
      <formula>F212=""</formula>
    </cfRule>
  </conditionalFormatting>
  <conditionalFormatting sqref="F216">
    <cfRule type="expression" dxfId="92" priority="94">
      <formula>F216=""</formula>
    </cfRule>
  </conditionalFormatting>
  <conditionalFormatting sqref="I206">
    <cfRule type="expression" dxfId="91" priority="116">
      <formula>I206=""</formula>
    </cfRule>
  </conditionalFormatting>
  <conditionalFormatting sqref="J206">
    <cfRule type="expression" dxfId="90" priority="115">
      <formula>J206=""</formula>
    </cfRule>
  </conditionalFormatting>
  <conditionalFormatting sqref="K210">
    <cfRule type="expression" dxfId="89" priority="101">
      <formula>K210=""</formula>
    </cfRule>
  </conditionalFormatting>
  <conditionalFormatting sqref="F213">
    <cfRule type="expression" dxfId="88" priority="106">
      <formula>F213=""</formula>
    </cfRule>
  </conditionalFormatting>
  <conditionalFormatting sqref="F217">
    <cfRule type="expression" dxfId="87" priority="93">
      <formula>F217=""</formula>
    </cfRule>
  </conditionalFormatting>
  <conditionalFormatting sqref="H206">
    <cfRule type="expression" dxfId="86" priority="117">
      <formula>H206=""</formula>
    </cfRule>
  </conditionalFormatting>
  <conditionalFormatting sqref="I210">
    <cfRule type="expression" dxfId="85" priority="103">
      <formula>I210=""</formula>
    </cfRule>
  </conditionalFormatting>
  <conditionalFormatting sqref="J210">
    <cfRule type="expression" dxfId="84" priority="102">
      <formula>J210=""</formula>
    </cfRule>
  </conditionalFormatting>
  <conditionalFormatting sqref="G210">
    <cfRule type="expression" dxfId="83" priority="105">
      <formula>G210=""</formula>
    </cfRule>
  </conditionalFormatting>
  <conditionalFormatting sqref="C218">
    <cfRule type="expression" dxfId="82" priority="85">
      <formula>C218=""</formula>
    </cfRule>
  </conditionalFormatting>
  <conditionalFormatting sqref="G214">
    <cfRule type="expression" dxfId="81" priority="92">
      <formula>G214=""</formula>
    </cfRule>
  </conditionalFormatting>
  <conditionalFormatting sqref="H210">
    <cfRule type="expression" dxfId="80" priority="104">
      <formula>H210=""</formula>
    </cfRule>
  </conditionalFormatting>
  <conditionalFormatting sqref="I214">
    <cfRule type="expression" dxfId="79" priority="90">
      <formula>I214=""</formula>
    </cfRule>
  </conditionalFormatting>
  <conditionalFormatting sqref="J214">
    <cfRule type="expression" dxfId="78" priority="89">
      <formula>J214=""</formula>
    </cfRule>
  </conditionalFormatting>
  <conditionalFormatting sqref="K214">
    <cfRule type="expression" dxfId="77" priority="88">
      <formula>K214=""</formula>
    </cfRule>
  </conditionalFormatting>
  <conditionalFormatting sqref="F219">
    <cfRule type="expression" dxfId="76" priority="82">
      <formula>F219=""</formula>
    </cfRule>
  </conditionalFormatting>
  <conditionalFormatting sqref="H214">
    <cfRule type="expression" dxfId="75" priority="91">
      <formula>H214=""</formula>
    </cfRule>
  </conditionalFormatting>
  <conditionalFormatting sqref="D214">
    <cfRule type="expression" dxfId="74" priority="87">
      <formula>D214=""</formula>
    </cfRule>
  </conditionalFormatting>
  <conditionalFormatting sqref="F220">
    <cfRule type="expression" dxfId="73" priority="81">
      <formula>F220=""</formula>
    </cfRule>
  </conditionalFormatting>
  <conditionalFormatting sqref="G218">
    <cfRule type="expression" dxfId="72" priority="79">
      <formula>G218=""</formula>
    </cfRule>
  </conditionalFormatting>
  <conditionalFormatting sqref="F221">
    <cfRule type="expression" dxfId="71" priority="80">
      <formula>F221=""</formula>
    </cfRule>
  </conditionalFormatting>
  <conditionalFormatting sqref="H218">
    <cfRule type="expression" dxfId="70" priority="78">
      <formula>H218=""</formula>
    </cfRule>
  </conditionalFormatting>
  <conditionalFormatting sqref="I218">
    <cfRule type="expression" dxfId="69" priority="77">
      <formula>I218=""</formula>
    </cfRule>
  </conditionalFormatting>
  <conditionalFormatting sqref="J218">
    <cfRule type="expression" dxfId="68" priority="76">
      <formula>J218=""</formula>
    </cfRule>
  </conditionalFormatting>
  <conditionalFormatting sqref="K218">
    <cfRule type="expression" dxfId="67" priority="75">
      <formula>K218=""</formula>
    </cfRule>
  </conditionalFormatting>
  <conditionalFormatting sqref="D218">
    <cfRule type="expression" dxfId="66" priority="74">
      <formula>D218=""</formula>
    </cfRule>
  </conditionalFormatting>
  <conditionalFormatting sqref="C222">
    <cfRule type="expression" dxfId="65" priority="72">
      <formula>C222=""</formula>
    </cfRule>
  </conditionalFormatting>
  <conditionalFormatting sqref="F222">
    <cfRule type="expression" dxfId="64" priority="70">
      <formula>F222=""</formula>
    </cfRule>
  </conditionalFormatting>
  <conditionalFormatting sqref="F223">
    <cfRule type="expression" dxfId="63" priority="69">
      <formula>F223=""</formula>
    </cfRule>
  </conditionalFormatting>
  <conditionalFormatting sqref="F224">
    <cfRule type="expression" dxfId="62" priority="68">
      <formula>F224=""</formula>
    </cfRule>
  </conditionalFormatting>
  <conditionalFormatting sqref="F225">
    <cfRule type="expression" dxfId="61" priority="67">
      <formula>F225=""</formula>
    </cfRule>
  </conditionalFormatting>
  <conditionalFormatting sqref="G222">
    <cfRule type="expression" dxfId="60" priority="66">
      <formula>G222=""</formula>
    </cfRule>
  </conditionalFormatting>
  <conditionalFormatting sqref="H222">
    <cfRule type="expression" dxfId="59" priority="65">
      <formula>H222=""</formula>
    </cfRule>
  </conditionalFormatting>
  <conditionalFormatting sqref="I222">
    <cfRule type="expression" dxfId="58" priority="64">
      <formula>I222=""</formula>
    </cfRule>
  </conditionalFormatting>
  <conditionalFormatting sqref="J222">
    <cfRule type="expression" dxfId="57" priority="63">
      <formula>J222=""</formula>
    </cfRule>
  </conditionalFormatting>
  <conditionalFormatting sqref="K222">
    <cfRule type="expression" dxfId="56" priority="62">
      <formula>K222=""</formula>
    </cfRule>
  </conditionalFormatting>
  <conditionalFormatting sqref="D222">
    <cfRule type="expression" dxfId="55" priority="61">
      <formula>D222=""</formula>
    </cfRule>
  </conditionalFormatting>
  <conditionalFormatting sqref="E222">
    <cfRule type="expression" dxfId="54" priority="60">
      <formula>E222=""</formula>
    </cfRule>
  </conditionalFormatting>
  <conditionalFormatting sqref="K14">
    <cfRule type="expression" dxfId="53" priority="57">
      <formula>K14=""</formula>
    </cfRule>
  </conditionalFormatting>
  <conditionalFormatting sqref="C26">
    <cfRule type="expression" dxfId="52" priority="56">
      <formula>C26=""</formula>
    </cfRule>
  </conditionalFormatting>
  <conditionalFormatting sqref="F27">
    <cfRule type="expression" dxfId="51" priority="53">
      <formula>F27=""</formula>
    </cfRule>
  </conditionalFormatting>
  <conditionalFormatting sqref="F28">
    <cfRule type="expression" dxfId="50" priority="52">
      <formula>F28=""</formula>
    </cfRule>
  </conditionalFormatting>
  <conditionalFormatting sqref="F29">
    <cfRule type="expression" dxfId="49" priority="51">
      <formula>F29=""</formula>
    </cfRule>
  </conditionalFormatting>
  <conditionalFormatting sqref="G26">
    <cfRule type="expression" dxfId="48" priority="50">
      <formula>G26=""</formula>
    </cfRule>
  </conditionalFormatting>
  <conditionalFormatting sqref="H26">
    <cfRule type="expression" dxfId="47" priority="49">
      <formula>H26=""</formula>
    </cfRule>
  </conditionalFormatting>
  <conditionalFormatting sqref="I26">
    <cfRule type="expression" dxfId="46" priority="48">
      <formula>I26=""</formula>
    </cfRule>
  </conditionalFormatting>
  <conditionalFormatting sqref="J26">
    <cfRule type="expression" dxfId="45" priority="47">
      <formula>J26=""</formula>
    </cfRule>
  </conditionalFormatting>
  <conditionalFormatting sqref="K26">
    <cfRule type="expression" dxfId="44" priority="46">
      <formula>K26=""</formula>
    </cfRule>
  </conditionalFormatting>
  <conditionalFormatting sqref="D26">
    <cfRule type="expression" dxfId="43" priority="45">
      <formula>D26=""</formula>
    </cfRule>
  </conditionalFormatting>
  <conditionalFormatting sqref="E26">
    <cfRule type="expression" dxfId="42" priority="44">
      <formula>E26=""</formula>
    </cfRule>
  </conditionalFormatting>
  <conditionalFormatting sqref="F26">
    <cfRule type="expression" dxfId="41" priority="43">
      <formula>F26=""</formula>
    </cfRule>
  </conditionalFormatting>
  <conditionalFormatting sqref="F31">
    <cfRule type="expression" dxfId="40" priority="39">
      <formula>F31=""</formula>
    </cfRule>
  </conditionalFormatting>
  <conditionalFormatting sqref="F32">
    <cfRule type="expression" dxfId="39" priority="38">
      <formula>F32=""</formula>
    </cfRule>
  </conditionalFormatting>
  <conditionalFormatting sqref="F33">
    <cfRule type="expression" dxfId="38" priority="37">
      <formula>F33=""</formula>
    </cfRule>
  </conditionalFormatting>
  <conditionalFormatting sqref="G30">
    <cfRule type="expression" dxfId="37" priority="36">
      <formula>G30=""</formula>
    </cfRule>
  </conditionalFormatting>
  <conditionalFormatting sqref="H30">
    <cfRule type="expression" dxfId="36" priority="35">
      <formula>H30=""</formula>
    </cfRule>
  </conditionalFormatting>
  <conditionalFormatting sqref="I30">
    <cfRule type="expression" dxfId="35" priority="34">
      <formula>I30=""</formula>
    </cfRule>
  </conditionalFormatting>
  <conditionalFormatting sqref="J30">
    <cfRule type="expression" dxfId="34" priority="33">
      <formula>J30=""</formula>
    </cfRule>
  </conditionalFormatting>
  <conditionalFormatting sqref="K30">
    <cfRule type="expression" dxfId="33" priority="32">
      <formula>K30=""</formula>
    </cfRule>
  </conditionalFormatting>
  <conditionalFormatting sqref="C30">
    <cfRule type="expression" dxfId="32" priority="30">
      <formula>C30=""</formula>
    </cfRule>
  </conditionalFormatting>
  <conditionalFormatting sqref="D30">
    <cfRule type="expression" dxfId="31" priority="29">
      <formula>D30=""</formula>
    </cfRule>
  </conditionalFormatting>
  <conditionalFormatting sqref="E30">
    <cfRule type="expression" dxfId="30" priority="28">
      <formula>E30=""</formula>
    </cfRule>
  </conditionalFormatting>
  <conditionalFormatting sqref="F30">
    <cfRule type="expression" dxfId="29" priority="27">
      <formula>F30=""</formula>
    </cfRule>
  </conditionalFormatting>
  <conditionalFormatting sqref="F38">
    <cfRule type="expression" dxfId="28" priority="14">
      <formula>F38="Název dílu"</formula>
    </cfRule>
  </conditionalFormatting>
  <conditionalFormatting sqref="C38">
    <cfRule type="expression" dxfId="27" priority="13">
      <formula>C38="Kód dílu"</formula>
    </cfRule>
  </conditionalFormatting>
  <conditionalFormatting sqref="C112">
    <cfRule type="expression" dxfId="26" priority="12">
      <formula>C112="Kód dílu"</formula>
    </cfRule>
  </conditionalFormatting>
  <conditionalFormatting sqref="F112">
    <cfRule type="expression" dxfId="25" priority="11">
      <formula>F112="Název dílu"</formula>
    </cfRule>
  </conditionalFormatting>
  <conditionalFormatting sqref="F122">
    <cfRule type="expression" dxfId="24" priority="9">
      <formula>F122="Název dílu"</formula>
    </cfRule>
  </conditionalFormatting>
  <conditionalFormatting sqref="C122">
    <cfRule type="expression" dxfId="23" priority="10">
      <formula>C122="Kód dílu"</formula>
    </cfRule>
  </conditionalFormatting>
  <conditionalFormatting sqref="F136">
    <cfRule type="expression" dxfId="22" priority="7">
      <formula>F136="Název dílu"</formula>
    </cfRule>
  </conditionalFormatting>
  <conditionalFormatting sqref="C136">
    <cfRule type="expression" dxfId="21" priority="8">
      <formula>C136="Kód dílu"</formula>
    </cfRule>
  </conditionalFormatting>
  <conditionalFormatting sqref="F178">
    <cfRule type="expression" dxfId="20" priority="5">
      <formula>F178="Název dílu"</formula>
    </cfRule>
  </conditionalFormatting>
  <conditionalFormatting sqref="C178">
    <cfRule type="expression" dxfId="19" priority="6">
      <formula>C178="Kód dílu"</formula>
    </cfRule>
  </conditionalFormatting>
  <conditionalFormatting sqref="F188">
    <cfRule type="expression" dxfId="18" priority="3">
      <formula>F188="Název dílu"</formula>
    </cfRule>
  </conditionalFormatting>
  <conditionalFormatting sqref="C188">
    <cfRule type="expression" dxfId="17" priority="4">
      <formula>C188="Kód dílu"</formula>
    </cfRule>
  </conditionalFormatting>
  <conditionalFormatting sqref="F226">
    <cfRule type="expression" dxfId="16" priority="1">
      <formula>F226="Název dílu"</formula>
    </cfRule>
  </conditionalFormatting>
  <conditionalFormatting sqref="C226">
    <cfRule type="expression" dxfId="15" priority="2">
      <formula>C226="Kód dílu"</formula>
    </cfRule>
  </conditionalFormatting>
  <dataValidations xWindow="760" yWindow="211" count="15">
    <dataValidation type="list" allowBlank="1" showInputMessage="1" showErrorMessage="1" errorTitle="Špatné označení majetku" error="_x000a_Nutno vybrat dle předvolby!_x000a_SŽDC nebo Ostatní." promptTitle="Výběr dle předvolby:" prompt="_x000a_SŽDC s.o._x000a_Ostatní"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type="date" allowBlank="1" showInputMessage="1" showErrorMessage="1" error="Rozmezí let 2017 - 2050" promptTitle="Vložit rok" prompt="ve formátu:_x000a_rrrr" sqref="K7" xr:uid="{00000000-0002-0000-0000-000009000000}">
      <formula1>2017</formula1>
      <formula2>2050</formula2>
    </dataValidation>
    <dataValidation allowBlank="1" showInputMessage="1" showErrorMessage="1" promptTitle="Název položky" prompt="Přesný název položky dle cenové soustavy, nebo vlastní název v případě položky mimo cenovou soustavu." sqref="F44 F40 F14 F22 F18 F34 F48 F52 F56 F60 F68 F64 F72 F76 F80 F84 F88 F92 F96 F100 F104 F108 F114 F118 F124 F128 F132 F138 F142 F146 F150 F154 F158 F162 F166 F170 F174 F184 F180 F190 F194 F198 F202 F206 F210 F214 F218 F222 F26 F30" xr:uid="{00000000-0002-0000-0000-00000A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41 F45 F15 F23 F19 F35 F49 F53 F57 F61 F69 F65 F73 F77 F81 F85 F89 F93 F97 F101 F105 F109 F115 F119 F125 F129 F133 F139 F143 F147 F151 F155 F159 F163 F167 F171 F175 F185 F181 F191 F195 F199 F203 F207 F211 F215 F219 F223 F27 F31" xr:uid="{00000000-0002-0000-0000-00000B000000}"/>
    <dataValidation allowBlank="1" showInputMessage="1" showErrorMessage="1" promptTitle="Výkaz výměr:" prompt="způsob stanovení množství položky, nebo odkaz na příslušnou přílohu dokumentace." sqref="F42 F46 F16 F24 F20 F36 F50 F54 F58 F62 F70 F66 F74 F78 F82 F86 F90 F94 F98 F102 F106 F110 F116 F120 F126 F130 F134 F140 F144 F148 F152 F156 F160 F164 F168 F172 F176 F186 F182 F192 F196 F200 F204 F208 F212 F216 F220 F224 F28 F32" xr:uid="{00000000-0002-0000-0000-00000C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3 F111 F17 F21 F225 F47 F51 F55 F59 F63 F67 F71 F75 F79 F83 F87 F91 F95 F99 F103 F107 F121 F117 F135 F127 F131 F187 F141 F145 F149 F153 F157 F161 F165 F169 F173 F183 F177 F37 F193 F197 F201 F205 F209 F213 F217 F221 F25 F29 F33" xr:uid="{00000000-0002-0000-0000-00000D000000}"/>
    <dataValidation type="list" allowBlank="1" showInputMessage="1" showErrorMessage="1" sqref="D44 D40 D14 D22 D18 D34 D48 D52 D56 D60 D64 D68 D72 D76 D80 D84 D88 D92 D96 D100 D104 D108 D114 D118 D124 D128 D132 D138 D142 D146 D150 D154 D158 D162 D166 D170 D174 D184 D180 D190 D194 D198 D202 D206 D210 D214 D218 D222 D26 D30" xr:uid="{00000000-0002-0000-0000-00000E000000}">
      <formula1>"1,2,3,4,5,6,7,8,9,10"</formula1>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r:uid="{00000000-0002-0000-0000-00000F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6"/>
  <sheetViews>
    <sheetView workbookViewId="0"/>
  </sheetViews>
  <sheetFormatPr defaultRowHeight="14.5" x14ac:dyDescent="0.35"/>
  <cols>
    <col min="1" max="1" width="13.6328125" customWidth="1"/>
    <col min="2" max="2" width="53.90625" customWidth="1"/>
    <col min="3" max="3" width="9.08984375" style="37"/>
  </cols>
  <sheetData>
    <row r="1" spans="1:3" ht="15" thickTop="1" x14ac:dyDescent="0.35">
      <c r="A1" s="30" t="s">
        <v>35</v>
      </c>
      <c r="B1" s="31" t="s">
        <v>31</v>
      </c>
      <c r="C1" s="36"/>
    </row>
    <row r="2" spans="1:3" x14ac:dyDescent="0.35">
      <c r="A2" s="32" t="s">
        <v>36</v>
      </c>
      <c r="B2" s="33" t="s">
        <v>32</v>
      </c>
      <c r="C2" s="36"/>
    </row>
    <row r="3" spans="1:3" x14ac:dyDescent="0.35">
      <c r="A3" s="32" t="s">
        <v>37</v>
      </c>
      <c r="B3" s="33" t="s">
        <v>33</v>
      </c>
      <c r="C3" s="36"/>
    </row>
    <row r="4" spans="1:3" x14ac:dyDescent="0.35">
      <c r="A4" s="32" t="s">
        <v>38</v>
      </c>
      <c r="B4" s="33" t="s">
        <v>34</v>
      </c>
      <c r="C4" s="36"/>
    </row>
    <row r="5" spans="1:3" x14ac:dyDescent="0.35">
      <c r="A5" s="32" t="s">
        <v>39</v>
      </c>
      <c r="B5" s="33" t="s">
        <v>40</v>
      </c>
      <c r="C5" s="36"/>
    </row>
    <row r="6" spans="1:3" x14ac:dyDescent="0.35">
      <c r="A6" s="32" t="s">
        <v>41</v>
      </c>
      <c r="B6" s="33" t="s">
        <v>42</v>
      </c>
      <c r="C6" s="36"/>
    </row>
    <row r="7" spans="1:3" x14ac:dyDescent="0.35">
      <c r="A7" s="32" t="s">
        <v>43</v>
      </c>
      <c r="B7" s="33" t="s">
        <v>44</v>
      </c>
      <c r="C7" s="36"/>
    </row>
    <row r="8" spans="1:3" x14ac:dyDescent="0.35">
      <c r="A8" s="32" t="s">
        <v>45</v>
      </c>
      <c r="B8" s="33" t="s">
        <v>46</v>
      </c>
      <c r="C8" s="36"/>
    </row>
    <row r="9" spans="1:3" x14ac:dyDescent="0.35">
      <c r="A9" s="32" t="s">
        <v>47</v>
      </c>
      <c r="B9" s="33" t="s">
        <v>48</v>
      </c>
      <c r="C9" s="36"/>
    </row>
    <row r="10" spans="1:3" x14ac:dyDescent="0.35">
      <c r="A10" s="32" t="s">
        <v>49</v>
      </c>
      <c r="B10" s="33" t="s">
        <v>50</v>
      </c>
      <c r="C10" s="36"/>
    </row>
    <row r="11" spans="1:3" x14ac:dyDescent="0.35">
      <c r="A11" s="32" t="s">
        <v>51</v>
      </c>
      <c r="B11" s="33" t="s">
        <v>52</v>
      </c>
      <c r="C11" s="36"/>
    </row>
    <row r="12" spans="1:3" x14ac:dyDescent="0.35">
      <c r="A12" s="32" t="s">
        <v>53</v>
      </c>
      <c r="B12" s="33" t="s">
        <v>54</v>
      </c>
      <c r="C12" s="36"/>
    </row>
    <row r="13" spans="1:3" x14ac:dyDescent="0.35">
      <c r="A13" s="32" t="s">
        <v>55</v>
      </c>
      <c r="B13" s="33" t="s">
        <v>56</v>
      </c>
      <c r="C13" s="36"/>
    </row>
    <row r="14" spans="1:3" ht="25" x14ac:dyDescent="0.35">
      <c r="A14" s="32" t="s">
        <v>57</v>
      </c>
      <c r="B14" s="33" t="s">
        <v>58</v>
      </c>
      <c r="C14" s="36"/>
    </row>
    <row r="15" spans="1:3" x14ac:dyDescent="0.35">
      <c r="A15" s="32" t="s">
        <v>59</v>
      </c>
      <c r="B15" s="33" t="s">
        <v>60</v>
      </c>
      <c r="C15" s="36"/>
    </row>
    <row r="16" spans="1:3" x14ac:dyDescent="0.35">
      <c r="A16" s="32" t="s">
        <v>61</v>
      </c>
      <c r="B16" s="33" t="s">
        <v>62</v>
      </c>
      <c r="C16" s="36"/>
    </row>
    <row r="17" spans="1:3" x14ac:dyDescent="0.35">
      <c r="A17" s="32" t="s">
        <v>63</v>
      </c>
      <c r="B17" s="33" t="s">
        <v>64</v>
      </c>
      <c r="C17" s="36"/>
    </row>
    <row r="18" spans="1:3" x14ac:dyDescent="0.35">
      <c r="A18" s="32" t="s">
        <v>65</v>
      </c>
      <c r="B18" s="33" t="s">
        <v>66</v>
      </c>
      <c r="C18" s="36"/>
    </row>
    <row r="19" spans="1:3" x14ac:dyDescent="0.35">
      <c r="A19" s="32" t="s">
        <v>67</v>
      </c>
      <c r="B19" s="33" t="s">
        <v>68</v>
      </c>
      <c r="C19" s="36"/>
    </row>
    <row r="20" spans="1:3" x14ac:dyDescent="0.35">
      <c r="A20" s="32" t="s">
        <v>69</v>
      </c>
      <c r="B20" s="33" t="s">
        <v>70</v>
      </c>
      <c r="C20" s="36"/>
    </row>
    <row r="21" spans="1:3" x14ac:dyDescent="0.35">
      <c r="A21" s="32" t="s">
        <v>71</v>
      </c>
      <c r="B21" s="33" t="s">
        <v>72</v>
      </c>
      <c r="C21" s="36"/>
    </row>
    <row r="22" spans="1:3" x14ac:dyDescent="0.35">
      <c r="A22" s="32" t="s">
        <v>73</v>
      </c>
      <c r="B22" s="33" t="s">
        <v>74</v>
      </c>
      <c r="C22" s="36"/>
    </row>
    <row r="23" spans="1:3" x14ac:dyDescent="0.35">
      <c r="A23" s="32" t="s">
        <v>75</v>
      </c>
      <c r="B23" s="33" t="s">
        <v>76</v>
      </c>
      <c r="C23" s="36"/>
    </row>
    <row r="24" spans="1:3" x14ac:dyDescent="0.35">
      <c r="A24" s="32" t="s">
        <v>77</v>
      </c>
      <c r="B24" s="33" t="s">
        <v>78</v>
      </c>
      <c r="C24" s="36"/>
    </row>
    <row r="25" spans="1:3" ht="15" thickBot="1" x14ac:dyDescent="0.4">
      <c r="A25" s="34" t="s">
        <v>79</v>
      </c>
      <c r="B25" s="35" t="s">
        <v>80</v>
      </c>
      <c r="C25" s="36"/>
    </row>
    <row r="26" spans="1:3" ht="15" thickTop="1" x14ac:dyDescent="0.3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dimension ref="A1:M39"/>
  <sheetViews>
    <sheetView topLeftCell="A16" workbookViewId="0">
      <selection activeCell="D41" sqref="D41"/>
    </sheetView>
  </sheetViews>
  <sheetFormatPr defaultRowHeight="14.5" x14ac:dyDescent="0.35"/>
  <cols>
    <col min="1" max="1" width="11.6328125" customWidth="1"/>
  </cols>
  <sheetData>
    <row r="1" spans="1:13" x14ac:dyDescent="0.35">
      <c r="A1" t="s">
        <v>113</v>
      </c>
    </row>
    <row r="2" spans="1:13" x14ac:dyDescent="0.35">
      <c r="C2" t="s">
        <v>104</v>
      </c>
    </row>
    <row r="3" spans="1:13" x14ac:dyDescent="0.35">
      <c r="B3" t="s">
        <v>101</v>
      </c>
    </row>
    <row r="4" spans="1:13" x14ac:dyDescent="0.35">
      <c r="B4" t="s">
        <v>103</v>
      </c>
    </row>
    <row r="5" spans="1:13" x14ac:dyDescent="0.35">
      <c r="C5" t="s">
        <v>102</v>
      </c>
    </row>
    <row r="6" spans="1:13" x14ac:dyDescent="0.35">
      <c r="B6" t="s">
        <v>110</v>
      </c>
    </row>
    <row r="7" spans="1:13" x14ac:dyDescent="0.35">
      <c r="A7" t="s">
        <v>105</v>
      </c>
    </row>
    <row r="8" spans="1:13" x14ac:dyDescent="0.35">
      <c r="A8" s="89" t="s">
        <v>118</v>
      </c>
      <c r="B8" s="89"/>
      <c r="C8" s="89"/>
      <c r="D8" s="89"/>
      <c r="E8" s="89"/>
      <c r="F8" s="89"/>
      <c r="G8" s="89"/>
      <c r="H8" s="89"/>
      <c r="I8" s="89"/>
      <c r="J8" s="89"/>
      <c r="K8" s="89"/>
      <c r="L8" s="89"/>
      <c r="M8" s="89"/>
    </row>
    <row r="10" spans="1:13" x14ac:dyDescent="0.35">
      <c r="A10" t="s">
        <v>84</v>
      </c>
    </row>
    <row r="11" spans="1:13" x14ac:dyDescent="0.35">
      <c r="A11" s="85">
        <v>43405</v>
      </c>
      <c r="B11" t="s">
        <v>85</v>
      </c>
    </row>
    <row r="12" spans="1:13" x14ac:dyDescent="0.35">
      <c r="C12" t="s">
        <v>95</v>
      </c>
    </row>
    <row r="13" spans="1:13" x14ac:dyDescent="0.35">
      <c r="C13" t="s">
        <v>93</v>
      </c>
    </row>
    <row r="14" spans="1:13" x14ac:dyDescent="0.35">
      <c r="C14" t="s">
        <v>94</v>
      </c>
    </row>
    <row r="15" spans="1:13" x14ac:dyDescent="0.35">
      <c r="B15" t="s">
        <v>86</v>
      </c>
    </row>
    <row r="16" spans="1:13" x14ac:dyDescent="0.35">
      <c r="B16" s="88" t="s">
        <v>111</v>
      </c>
      <c r="C16" s="88"/>
      <c r="D16" s="88"/>
      <c r="E16" s="88"/>
      <c r="F16" s="88"/>
    </row>
    <row r="17" spans="1:6" x14ac:dyDescent="0.35">
      <c r="C17" t="s">
        <v>106</v>
      </c>
    </row>
    <row r="18" spans="1:6" x14ac:dyDescent="0.35">
      <c r="D18" t="s">
        <v>107</v>
      </c>
    </row>
    <row r="19" spans="1:6" x14ac:dyDescent="0.35">
      <c r="C19" t="s">
        <v>108</v>
      </c>
    </row>
    <row r="20" spans="1:6" x14ac:dyDescent="0.35">
      <c r="B20" t="s">
        <v>87</v>
      </c>
    </row>
    <row r="21" spans="1:6" x14ac:dyDescent="0.35">
      <c r="B21" t="s">
        <v>112</v>
      </c>
    </row>
    <row r="22" spans="1:6" x14ac:dyDescent="0.35">
      <c r="C22" t="s">
        <v>88</v>
      </c>
    </row>
    <row r="23" spans="1:6" x14ac:dyDescent="0.35">
      <c r="B23" t="s">
        <v>92</v>
      </c>
    </row>
    <row r="24" spans="1:6" x14ac:dyDescent="0.35">
      <c r="B24" t="s">
        <v>91</v>
      </c>
    </row>
    <row r="25" spans="1:6" x14ac:dyDescent="0.35">
      <c r="B25" t="s">
        <v>96</v>
      </c>
    </row>
    <row r="26" spans="1:6" x14ac:dyDescent="0.35">
      <c r="B26" t="s">
        <v>109</v>
      </c>
    </row>
    <row r="27" spans="1:6" x14ac:dyDescent="0.35">
      <c r="A27" s="85">
        <v>43409</v>
      </c>
      <c r="B27" t="s">
        <v>114</v>
      </c>
    </row>
    <row r="28" spans="1:6" x14ac:dyDescent="0.35">
      <c r="A28" s="85">
        <v>43418</v>
      </c>
      <c r="B28" t="s">
        <v>115</v>
      </c>
    </row>
    <row r="29" spans="1:6" x14ac:dyDescent="0.35">
      <c r="C29" t="s">
        <v>116</v>
      </c>
    </row>
    <row r="30" spans="1:6" x14ac:dyDescent="0.35">
      <c r="B30" s="89"/>
      <c r="C30" s="89"/>
      <c r="D30" s="89"/>
      <c r="E30" s="89"/>
      <c r="F30" s="89"/>
    </row>
    <row r="31" spans="1:6" x14ac:dyDescent="0.35">
      <c r="B31" t="s">
        <v>124</v>
      </c>
    </row>
    <row r="32" spans="1:6" x14ac:dyDescent="0.35">
      <c r="B32" t="s">
        <v>117</v>
      </c>
    </row>
    <row r="33" spans="1:6" x14ac:dyDescent="0.35">
      <c r="B33" s="89"/>
      <c r="C33" s="89"/>
      <c r="D33" s="89"/>
      <c r="E33" s="89"/>
      <c r="F33" s="89"/>
    </row>
    <row r="34" spans="1:6" x14ac:dyDescent="0.35">
      <c r="B34" s="89"/>
      <c r="C34" s="89"/>
      <c r="D34" s="89"/>
      <c r="E34" s="89"/>
      <c r="F34" s="89"/>
    </row>
    <row r="35" spans="1:6" x14ac:dyDescent="0.35">
      <c r="A35" s="85">
        <v>43420</v>
      </c>
      <c r="B35" t="s">
        <v>128</v>
      </c>
    </row>
    <row r="36" spans="1:6" x14ac:dyDescent="0.35">
      <c r="C36" t="s">
        <v>127</v>
      </c>
    </row>
    <row r="37" spans="1:6" x14ac:dyDescent="0.35">
      <c r="A37" s="85">
        <v>43423</v>
      </c>
      <c r="B37" t="s">
        <v>129</v>
      </c>
    </row>
    <row r="38" spans="1:6" x14ac:dyDescent="0.35">
      <c r="B38" t="s">
        <v>131</v>
      </c>
    </row>
    <row r="39" spans="1:6" x14ac:dyDescent="0.35">
      <c r="A39" s="85">
        <v>43425</v>
      </c>
      <c r="B39" t="s">
        <v>132</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3">
    <pageSetUpPr fitToPage="1"/>
  </sheetPr>
  <dimension ref="A1:L22"/>
  <sheetViews>
    <sheetView workbookViewId="0">
      <selection sqref="A1:L4"/>
    </sheetView>
  </sheetViews>
  <sheetFormatPr defaultColWidth="9.08984375" defaultRowHeight="10" x14ac:dyDescent="0.2"/>
  <cols>
    <col min="1" max="1" width="3.54296875" style="27" customWidth="1"/>
    <col min="2" max="2" width="4.453125" style="8" customWidth="1"/>
    <col min="3" max="3" width="10.54296875" style="8" customWidth="1"/>
    <col min="4" max="5" width="10" style="8" customWidth="1"/>
    <col min="6" max="6" width="74.08984375" style="8" customWidth="1"/>
    <col min="7" max="7" width="9" style="9" customWidth="1"/>
    <col min="8" max="8" width="13" style="9" customWidth="1"/>
    <col min="9" max="10" width="9" style="9" customWidth="1"/>
    <col min="11" max="12" width="12.90625" style="9" customWidth="1"/>
    <col min="13" max="16384" width="9.08984375" style="8"/>
  </cols>
  <sheetData>
    <row r="1" spans="1:12" s="1" customFormat="1" ht="13.5" customHeight="1" thickBot="1" x14ac:dyDescent="0.4">
      <c r="A1" s="71" t="s">
        <v>6</v>
      </c>
      <c r="B1" s="77"/>
      <c r="C1" s="59"/>
      <c r="D1" s="78"/>
      <c r="E1" s="59"/>
      <c r="F1" s="79"/>
      <c r="G1" s="59"/>
      <c r="H1" s="60"/>
      <c r="I1" s="82"/>
      <c r="J1" s="60" t="str">
        <f>IF(I1=0,"",I1*H1)</f>
        <v/>
      </c>
      <c r="K1" s="61"/>
      <c r="L1" s="76">
        <f>ROUND((ROUND(H1,3))*(ROUND(K1,2)),2)</f>
        <v>0</v>
      </c>
    </row>
    <row r="2" spans="1:12" s="1" customFormat="1" ht="12.75" customHeight="1" x14ac:dyDescent="0.35">
      <c r="A2" s="71" t="s">
        <v>5</v>
      </c>
      <c r="B2" s="15"/>
      <c r="C2" s="12"/>
      <c r="D2" s="12"/>
      <c r="E2" s="12"/>
      <c r="F2" s="80"/>
      <c r="G2" s="6"/>
      <c r="H2" s="6"/>
      <c r="I2" s="6"/>
      <c r="J2" s="6"/>
      <c r="K2" s="6"/>
      <c r="L2" s="16"/>
    </row>
    <row r="3" spans="1:12" s="1" customFormat="1" ht="12.75" customHeight="1" x14ac:dyDescent="0.35">
      <c r="A3" s="71" t="s">
        <v>7</v>
      </c>
      <c r="B3" s="15"/>
      <c r="C3" s="12"/>
      <c r="D3" s="12"/>
      <c r="E3" s="12"/>
      <c r="F3" s="81"/>
      <c r="G3" s="6"/>
      <c r="H3" s="6"/>
      <c r="I3" s="6"/>
      <c r="J3" s="6"/>
      <c r="K3" s="6"/>
      <c r="L3" s="16"/>
    </row>
    <row r="4" spans="1:12" s="1" customFormat="1" ht="18" customHeight="1" thickBot="1" x14ac:dyDescent="0.4">
      <c r="A4" s="71" t="s">
        <v>8</v>
      </c>
      <c r="B4" s="17"/>
      <c r="C4" s="14"/>
      <c r="D4" s="14"/>
      <c r="E4" s="14"/>
      <c r="F4" s="107" t="s">
        <v>130</v>
      </c>
      <c r="G4" s="7"/>
      <c r="H4" s="7"/>
      <c r="I4" s="7"/>
      <c r="J4" s="7"/>
      <c r="K4" s="7"/>
      <c r="L4" s="18"/>
    </row>
    <row r="5" spans="1:12" s="1" customFormat="1" ht="48" customHeight="1" thickBot="1" x14ac:dyDescent="0.4">
      <c r="A5" s="5"/>
      <c r="B5" s="12"/>
      <c r="C5" s="12"/>
      <c r="D5" s="12"/>
      <c r="E5" s="12"/>
      <c r="F5" s="22"/>
      <c r="G5" s="6"/>
      <c r="H5" s="6"/>
      <c r="I5" s="6"/>
      <c r="J5" s="6"/>
      <c r="K5" s="6"/>
      <c r="L5" s="7"/>
    </row>
    <row r="6" spans="1:12" s="5" customFormat="1" ht="13.5" thickBot="1" x14ac:dyDescent="0.4">
      <c r="A6" s="5" t="s">
        <v>82</v>
      </c>
      <c r="B6" s="23" t="s">
        <v>83</v>
      </c>
      <c r="C6" s="24"/>
      <c r="D6" s="3"/>
      <c r="E6" s="3"/>
      <c r="F6" s="69" t="s">
        <v>28</v>
      </c>
      <c r="G6" s="24"/>
      <c r="H6" s="24"/>
      <c r="I6" s="24"/>
      <c r="J6" s="24"/>
      <c r="K6" s="24"/>
      <c r="L6" s="83"/>
    </row>
    <row r="7" spans="1:12" s="5" customFormat="1" ht="10.5" thickBot="1" x14ac:dyDescent="0.4">
      <c r="G7" s="25"/>
      <c r="H7" s="25"/>
      <c r="I7" s="25"/>
      <c r="J7" s="25"/>
      <c r="K7" s="25"/>
      <c r="L7" s="25"/>
    </row>
    <row r="8" spans="1:12" s="1" customFormat="1" ht="15" customHeight="1" thickBot="1" x14ac:dyDescent="0.4">
      <c r="A8" s="1" t="s">
        <v>29</v>
      </c>
      <c r="B8" s="57" t="s">
        <v>19</v>
      </c>
      <c r="C8" s="4"/>
      <c r="D8" s="2"/>
      <c r="E8" s="2"/>
      <c r="F8" s="69" t="s">
        <v>28</v>
      </c>
      <c r="G8" s="4"/>
      <c r="H8" s="4"/>
      <c r="I8" s="4"/>
      <c r="J8" s="4"/>
      <c r="K8" s="4"/>
      <c r="L8" s="84"/>
    </row>
    <row r="9" spans="1:12" s="1" customFormat="1" x14ac:dyDescent="0.35">
      <c r="A9" s="5"/>
      <c r="G9" s="26"/>
      <c r="H9" s="26"/>
      <c r="I9" s="26"/>
      <c r="J9" s="26"/>
      <c r="K9" s="26"/>
      <c r="L9" s="26"/>
    </row>
    <row r="10" spans="1:12" s="1" customFormat="1" x14ac:dyDescent="0.35">
      <c r="A10" s="5"/>
      <c r="G10" s="26"/>
      <c r="H10" s="26"/>
      <c r="I10" s="26"/>
      <c r="J10" s="26"/>
      <c r="K10" s="26"/>
      <c r="L10" s="26"/>
    </row>
    <row r="11" spans="1:12" s="1" customFormat="1" x14ac:dyDescent="0.35">
      <c r="A11" s="5"/>
      <c r="G11" s="26"/>
      <c r="H11" s="26"/>
      <c r="I11" s="26"/>
      <c r="J11" s="26"/>
      <c r="K11" s="26"/>
      <c r="L11" s="26"/>
    </row>
    <row r="12" spans="1:12" s="1" customFormat="1" x14ac:dyDescent="0.35">
      <c r="A12" s="5"/>
      <c r="G12" s="26"/>
      <c r="H12" s="26"/>
      <c r="I12" s="26"/>
      <c r="J12" s="26"/>
      <c r="K12" s="26"/>
      <c r="L12" s="26"/>
    </row>
    <row r="13" spans="1:12" s="1" customFormat="1" x14ac:dyDescent="0.35">
      <c r="A13" s="5"/>
      <c r="G13" s="26"/>
      <c r="H13" s="26"/>
      <c r="I13" s="26"/>
      <c r="J13" s="26"/>
      <c r="K13" s="26"/>
      <c r="L13" s="26"/>
    </row>
    <row r="14" spans="1:12" s="1" customFormat="1" x14ac:dyDescent="0.35">
      <c r="A14" s="5"/>
      <c r="G14" s="26"/>
      <c r="H14" s="26"/>
      <c r="I14" s="26"/>
      <c r="J14" s="26"/>
      <c r="K14" s="26"/>
      <c r="L14" s="26"/>
    </row>
    <row r="15" spans="1:12" s="1" customFormat="1" x14ac:dyDescent="0.35">
      <c r="A15" s="5"/>
      <c r="G15" s="26"/>
      <c r="H15" s="26"/>
      <c r="I15" s="26"/>
      <c r="J15" s="26"/>
      <c r="K15" s="26"/>
      <c r="L15" s="26"/>
    </row>
    <row r="16" spans="1:12" s="1" customFormat="1" x14ac:dyDescent="0.35">
      <c r="A16" s="5"/>
      <c r="G16" s="26"/>
      <c r="H16" s="26"/>
      <c r="I16" s="26"/>
      <c r="J16" s="26"/>
      <c r="K16" s="26"/>
      <c r="L16" s="26"/>
    </row>
    <row r="17" spans="1:12" s="1" customFormat="1" x14ac:dyDescent="0.35">
      <c r="A17" s="5"/>
      <c r="G17" s="26"/>
      <c r="H17" s="26"/>
      <c r="I17" s="26"/>
      <c r="J17" s="26"/>
      <c r="K17" s="26"/>
      <c r="L17" s="26"/>
    </row>
    <row r="18" spans="1:12" s="1" customFormat="1" x14ac:dyDescent="0.35">
      <c r="A18" s="5"/>
      <c r="G18" s="26"/>
      <c r="H18" s="26"/>
      <c r="I18" s="26"/>
      <c r="J18" s="26"/>
      <c r="K18" s="26"/>
      <c r="L18" s="26"/>
    </row>
    <row r="19" spans="1:12" s="1" customFormat="1" x14ac:dyDescent="0.35">
      <c r="A19" s="5"/>
      <c r="G19" s="26"/>
      <c r="H19" s="26"/>
      <c r="I19" s="26"/>
      <c r="J19" s="26"/>
      <c r="K19" s="26"/>
      <c r="L19" s="26"/>
    </row>
    <row r="20" spans="1:12" s="1" customFormat="1" x14ac:dyDescent="0.35">
      <c r="A20" s="5"/>
      <c r="G20" s="26"/>
      <c r="H20" s="26"/>
      <c r="I20" s="26"/>
      <c r="J20" s="26"/>
      <c r="K20" s="26"/>
      <c r="L20" s="26"/>
    </row>
    <row r="21" spans="1:12" s="1" customFormat="1" x14ac:dyDescent="0.35">
      <c r="A21" s="5"/>
      <c r="G21" s="26"/>
      <c r="H21" s="26"/>
      <c r="I21" s="26"/>
      <c r="J21" s="26"/>
      <c r="K21" s="26"/>
      <c r="L21" s="26"/>
    </row>
    <row r="22" spans="1:12" s="1" customFormat="1" x14ac:dyDescent="0.35">
      <c r="A22" s="5"/>
      <c r="G22" s="26"/>
      <c r="H22" s="26"/>
      <c r="I22" s="26"/>
      <c r="J22" s="26"/>
      <c r="K22" s="26"/>
      <c r="L22" s="26"/>
    </row>
  </sheetData>
  <conditionalFormatting sqref="C1">
    <cfRule type="expression" dxfId="14" priority="15">
      <formula>C1=""</formula>
    </cfRule>
  </conditionalFormatting>
  <conditionalFormatting sqref="E1">
    <cfRule type="expression" dxfId="13" priority="14">
      <formula>E1=""</formula>
    </cfRule>
  </conditionalFormatting>
  <conditionalFormatting sqref="F1">
    <cfRule type="expression" dxfId="12" priority="13">
      <formula>F1=""</formula>
    </cfRule>
  </conditionalFormatting>
  <conditionalFormatting sqref="F2">
    <cfRule type="expression" dxfId="11" priority="12">
      <formula>F2=""</formula>
    </cfRule>
  </conditionalFormatting>
  <conditionalFormatting sqref="F3">
    <cfRule type="expression" dxfId="10" priority="11">
      <formula>F3=""</formula>
    </cfRule>
  </conditionalFormatting>
  <conditionalFormatting sqref="F4">
    <cfRule type="expression" dxfId="9" priority="10">
      <formula>F4=""</formula>
    </cfRule>
  </conditionalFormatting>
  <conditionalFormatting sqref="G1">
    <cfRule type="expression" dxfId="8" priority="9">
      <formula>G1=""</formula>
    </cfRule>
  </conditionalFormatting>
  <conditionalFormatting sqref="H1">
    <cfRule type="expression" dxfId="7" priority="8">
      <formula>H1=""</formula>
    </cfRule>
  </conditionalFormatting>
  <conditionalFormatting sqref="I1">
    <cfRule type="expression" dxfId="6" priority="7">
      <formula>I1=""</formula>
    </cfRule>
  </conditionalFormatting>
  <conditionalFormatting sqref="J1">
    <cfRule type="expression" dxfId="5" priority="6">
      <formula>J1=""</formula>
    </cfRule>
  </conditionalFormatting>
  <conditionalFormatting sqref="K1">
    <cfRule type="expression" dxfId="4" priority="5">
      <formula>K1=""</formula>
    </cfRule>
  </conditionalFormatting>
  <conditionalFormatting sqref="C8">
    <cfRule type="expression" dxfId="3" priority="4">
      <formula>$C$8=""</formula>
    </cfRule>
  </conditionalFormatting>
  <conditionalFormatting sqref="F8">
    <cfRule type="expression" dxfId="2" priority="3">
      <formula>F8="Název dílu"</formula>
    </cfRule>
  </conditionalFormatting>
  <conditionalFormatting sqref="D1">
    <cfRule type="expression" dxfId="1" priority="2">
      <formula>D1=""</formula>
    </cfRule>
  </conditionalFormatting>
  <conditionalFormatting sqref="F6">
    <cfRule type="expression" dxfId="0" priority="1">
      <formula>F6="Název dílu"</formula>
    </cfRule>
  </conditionalFormatting>
  <dataValidations xWindow="467" yWindow="320" count="5">
    <dataValidation allowBlank="1" showInputMessage="1" showErrorMessage="1" promptTitle="Název položky" prompt="Přesný název položky dle cenové soustavy, nebo vlastní název v případě položky mimo cenovou soustavu." sqref="F1" xr:uid="{00000000-0002-0000-03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300-000001000000}"/>
    <dataValidation allowBlank="1" showInputMessage="1" showErrorMessage="1" promptTitle="Výkaz výměr:" prompt="způsob stanovení množství položky, nebo odkaz na příslušnou přílohu dokumentace." sqref="F3" xr:uid="{00000000-0002-0000-03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300-000003000000}"/>
    <dataValidation type="list" allowBlank="1" showInputMessage="1" showErrorMessage="1" sqref="D1" xr:uid="{00000000-0002-0000-0300-000004000000}">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změny</vt:lpstr>
      <vt:lpstr>hide</vt:lpstr>
      <vt:lpstr>SOPS!Názvy_tisku</vt:lpstr>
      <vt:lpstr>SOPS!Oblast_tisku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Nezkusil Miroslav Ing.</cp:lastModifiedBy>
  <cp:lastPrinted>2019-01-31T07:07:26Z</cp:lastPrinted>
  <dcterms:created xsi:type="dcterms:W3CDTF">2015-03-16T09:47:49Z</dcterms:created>
  <dcterms:modified xsi:type="dcterms:W3CDTF">2019-03-08T11:30:43Z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d:\pw_data\jakub.tocin\</vt:lpwstr>
  </property>
</Properties>
</file>